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Návod" state="visible" r:id="rId4"/>
    <sheet sheetId="2" name="Nastavenie" state="visible" r:id="rId5"/>
    <sheet sheetId="3" name="Sviatky" state="visible" r:id="rId6"/>
    <sheet sheetId="4" name="Dochádzka" state="visible" r:id="rId7"/>
    <sheet sheetId="5" name="Prehľad" state="visible" r:id="rId8"/>
  </sheets>
  <calcPr calcId="171027" fullCalcOnLoad="1"/>
</workbook>
</file>

<file path=xl/sharedStrings.xml><?xml version="1.0" encoding="utf-8"?>
<sst xmlns="http://schemas.openxmlformats.org/spreadsheetml/2006/main" count="119" uniqueCount="71">
  <si>
    <t>Dochádzka a dovolenka</t>
  </si>
  <si>
    <t>Dochádzka pre jedného človeka na jeden rok: hodiny, nadčasy, dovolenka a PN, so štátnymi sviatkami.</t>
  </si>
  <si>
    <t>Ako na to</t>
  </si>
  <si>
    <t>Na hárku Nastavenie zadaj meno, rok, počet hodín denne a nárok na dovolenku v dňoch.</t>
  </si>
  <si>
    <t>Na hárok Dochádzka zapisuj čas príchodu a odchodu (napr. 7:30 a 16:00) a prestávku v minútach.</t>
  </si>
  <si>
    <t>Keď nie si v práci, vyber dôvod zo zoznamu: dovolenka, pol dňa dovolenky, PN, lekár, náhradné voľno, neplatené voľno alebo služobná cesta.</t>
  </si>
  <si>
    <t>Hárok Prehľad ukáže každý mesiac a koľko dovolenky ti zostáva.</t>
  </si>
  <si>
    <t>Žlté bunky vyplníš ty.</t>
  </si>
  <si>
    <t>Biele bunky sa počítajú samy (sú zamknuté, aby si neprepísal vzorec — Revízia → Odomknúť hárok, bez hesla).</t>
  </si>
  <si>
    <t>Tipy</t>
  </si>
  <si>
    <t>•  Čas zadávaj ako hodiny:minúty, napr. 8:15. Nočná zmena cez polnoc sa počíta správne.</t>
  </si>
  <si>
    <t>•  Sivé riadky sú víkendy, oranžové štátne sviatky.</t>
  </si>
  <si>
    <t>•  Potrebuješ sviatky inej krajiny? Zmeň zoznam na hárku Sviatky.</t>
  </si>
  <si>
    <t>Šablóna zadarmo od Planmero · planmero.com/sk/dochadzka-excel/</t>
  </si>
  <si>
    <t>Nastavenie</t>
  </si>
  <si>
    <t>Sviatky sú na hárku Sviatky; uprav zoznam, ak potrebuješ inú krajinu alebo región.</t>
  </si>
  <si>
    <t>Meno</t>
  </si>
  <si>
    <t/>
  </si>
  <si>
    <t>Rok</t>
  </si>
  <si>
    <t>Hodín za pracovný deň</t>
  </si>
  <si>
    <t>Nárok na dovolenku (dni)</t>
  </si>
  <si>
    <t>Prenesená dovolenka (dni)</t>
  </si>
  <si>
    <t>Štátne sviatky</t>
  </si>
  <si>
    <t>Dátum</t>
  </si>
  <si>
    <t>Sviatok</t>
  </si>
  <si>
    <t>Deň vzniku Slovenskej republiky</t>
  </si>
  <si>
    <t>Zjavenie Pána (Traja králi)</t>
  </si>
  <si>
    <t>Veľký piatok</t>
  </si>
  <si>
    <t>Veľkonočný pondelok</t>
  </si>
  <si>
    <t>Sviatok práce</t>
  </si>
  <si>
    <t>Sviatok svätého Cyrila a svätého Metoda</t>
  </si>
  <si>
    <t>Výročie Slovenského národného povstania</t>
  </si>
  <si>
    <t>Sviatok Všetkých svätých</t>
  </si>
  <si>
    <t>Štedrý deň</t>
  </si>
  <si>
    <t>Prvý sviatok vianočný</t>
  </si>
  <si>
    <t>Druhý sviatok vianočný</t>
  </si>
  <si>
    <t>Deň víťazstva nad fašizmom</t>
  </si>
  <si>
    <t>Sedembolestná Panna Mária</t>
  </si>
  <si>
    <t>Dochádzka</t>
  </si>
  <si>
    <t>Na hárok Dochádzka zapisuj čas príchodu a odchodu (napr. 7:30 a 16:00) a prestávku v minútach. Keď nie si v práci, vyber dôvod zo zoznamu: dovolenka, pol dňa dovolenky, PN, lekár, náhradné voľno, neplatené voľno alebo služobná cesta.</t>
  </si>
  <si>
    <t>Deň</t>
  </si>
  <si>
    <t>Typ dňa</t>
  </si>
  <si>
    <t>Príchod</t>
  </si>
  <si>
    <t>Odchod</t>
  </si>
  <si>
    <t>Prestávka (min)</t>
  </si>
  <si>
    <t>Neprítomnosť</t>
  </si>
  <si>
    <t>Odpracované (h)</t>
  </si>
  <si>
    <t>Fond (h)</t>
  </si>
  <si>
    <t>Započítané (h)</t>
  </si>
  <si>
    <t>Nadčas (h)</t>
  </si>
  <si>
    <t>Poznámka</t>
  </si>
  <si>
    <t>Mesiac</t>
  </si>
  <si>
    <t>Prehľad</t>
  </si>
  <si>
    <t>Pracovné dni</t>
  </si>
  <si>
    <t>Dovolenka (dni)</t>
  </si>
  <si>
    <t>PN (dni)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</si>
  <si>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</si>
  <si>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</si>
  <si>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</si>
  <si>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</si>
  <si>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</si>
  <si>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</si>
  <si>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</si>
  <si>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</si>
  <si>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</si>
  <si>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</si>
  <si>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</si>
  <si>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</si>
  <si>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</si>
  <si>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Zostáva dovolenky</t>
  </si>
  <si>
    <t>Čerpaná dovolenka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</si>
</sst>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Fond a započítané hodiny po mesiacoch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Fond (h)</c:v>
          </c:tx>
          <c:spPr>
            <a:solidFill>
              <a:srgbClr val="7DD3FC"/>
            </a:solidFill>
          </c:spPr>
          <c:invertIfNegative val="0"/>
          <c:cat>
            <c:strRef>
              <c:f>'Prehľad'!$A$5:$A$16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'Prehľad'!$C$5:$C$16</c:f>
              <c:numCache>
                <c:formatCode>General</c:formatCode>
                <c:ptCount val="12"/>
                <c:pt idx="0">
                  <c:v>152</c:v>
                </c:pt>
                <c:pt idx="1">
                  <c:v>160</c:v>
                </c:pt>
                <c:pt idx="2">
                  <c:v>168</c:v>
                </c:pt>
                <c:pt idx="3">
                  <c:v>176</c:v>
                </c:pt>
                <c:pt idx="4">
                  <c:v>168</c:v>
                </c:pt>
                <c:pt idx="5">
                  <c:v>176</c:v>
                </c:pt>
                <c:pt idx="6">
                  <c:v>168</c:v>
                </c:pt>
                <c:pt idx="7">
                  <c:v>176</c:v>
                </c:pt>
                <c:pt idx="8">
                  <c:v>168</c:v>
                </c:pt>
                <c:pt idx="9">
                  <c:v>168</c:v>
                </c:pt>
                <c:pt idx="10">
                  <c:v>168</c:v>
                </c:pt>
                <c:pt idx="11">
                  <c:v>176</c:v>
                </c:pt>
              </c:numCache>
            </c:numRef>
          </c:val>
        </c:ser>
        <c:ser>
          <c:idx val="1"/>
          <c:order val="1"/>
          <c:tx>
            <c:v>Započítané (h)</c:v>
          </c:tx>
          <c:spPr>
            <a:solidFill>
              <a:srgbClr val="075985"/>
            </a:solidFill>
          </c:spPr>
          <c:invertIfNegative val="0"/>
          <c:cat>
            <c:strRef>
              <c:f>'Prehľad'!$A$5:$A$16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'Prehľad'!$E$5:$E$16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sk/dochadzka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20" customHeight="1" spans="1:2" x14ac:dyDescent="0.25">
      <c r="A5" s="4">
        <v>1</v>
      </c>
      <c r="B5" s="5" t="s">
        <v>3</v>
      </c>
    </row>
    <row r="6" ht="20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9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46028</v>
      </c>
      <c r="B6" s="13" t="s">
        <v>26</v>
      </c>
    </row>
    <row r="7" spans="1:2" x14ac:dyDescent="0.25">
      <c r="A7" s="17">
        <v>46115</v>
      </c>
      <c r="B7" s="13" t="s">
        <v>27</v>
      </c>
    </row>
    <row r="8" spans="1:2" x14ac:dyDescent="0.25">
      <c r="A8" s="17">
        <v>46118</v>
      </c>
      <c r="B8" s="13" t="s">
        <v>28</v>
      </c>
    </row>
    <row r="9" spans="1:2" x14ac:dyDescent="0.25">
      <c r="A9" s="17">
        <v>46143</v>
      </c>
      <c r="B9" s="13" t="s">
        <v>29</v>
      </c>
    </row>
    <row r="10" spans="1:2" x14ac:dyDescent="0.25">
      <c r="A10" s="17">
        <v>46208</v>
      </c>
      <c r="B10" s="13" t="s">
        <v>30</v>
      </c>
    </row>
    <row r="11" spans="1:2" x14ac:dyDescent="0.25">
      <c r="A11" s="17">
        <v>46263</v>
      </c>
      <c r="B11" s="13" t="s">
        <v>31</v>
      </c>
    </row>
    <row r="12" spans="1:2" x14ac:dyDescent="0.25">
      <c r="A12" s="17">
        <v>46327</v>
      </c>
      <c r="B12" s="13" t="s">
        <v>32</v>
      </c>
    </row>
    <row r="13" spans="1:2" x14ac:dyDescent="0.25">
      <c r="A13" s="17">
        <v>46380</v>
      </c>
      <c r="B13" s="13" t="s">
        <v>33</v>
      </c>
    </row>
    <row r="14" spans="1:2" x14ac:dyDescent="0.25">
      <c r="A14" s="17">
        <v>46381</v>
      </c>
      <c r="B14" s="13" t="s">
        <v>34</v>
      </c>
    </row>
    <row r="15" spans="1:2" x14ac:dyDescent="0.25">
      <c r="A15" s="17">
        <v>46382</v>
      </c>
      <c r="B15" s="13" t="s">
        <v>35</v>
      </c>
    </row>
    <row r="16" spans="1:2" x14ac:dyDescent="0.25">
      <c r="A16" s="17">
        <v>46388</v>
      </c>
      <c r="B16" s="13" t="s">
        <v>25</v>
      </c>
    </row>
    <row r="17" spans="1:2" x14ac:dyDescent="0.25">
      <c r="A17" s="17">
        <v>46393</v>
      </c>
      <c r="B17" s="13" t="s">
        <v>26</v>
      </c>
    </row>
    <row r="18" spans="1:2" x14ac:dyDescent="0.25">
      <c r="A18" s="17">
        <v>46472</v>
      </c>
      <c r="B18" s="13" t="s">
        <v>27</v>
      </c>
    </row>
    <row r="19" spans="1:2" x14ac:dyDescent="0.25">
      <c r="A19" s="17">
        <v>46475</v>
      </c>
      <c r="B19" s="13" t="s">
        <v>28</v>
      </c>
    </row>
    <row r="20" spans="1:2" x14ac:dyDescent="0.25">
      <c r="A20" s="17">
        <v>46508</v>
      </c>
      <c r="B20" s="13" t="s">
        <v>29</v>
      </c>
    </row>
    <row r="21" spans="1:2" x14ac:dyDescent="0.25">
      <c r="A21" s="17">
        <v>46515</v>
      </c>
      <c r="B21" s="13" t="s">
        <v>36</v>
      </c>
    </row>
    <row r="22" spans="1:2" x14ac:dyDescent="0.25">
      <c r="A22" s="17">
        <v>46573</v>
      </c>
      <c r="B22" s="13" t="s">
        <v>30</v>
      </c>
    </row>
    <row r="23" spans="1:2" x14ac:dyDescent="0.25">
      <c r="A23" s="17">
        <v>46628</v>
      </c>
      <c r="B23" s="13" t="s">
        <v>31</v>
      </c>
    </row>
    <row r="24" spans="1:2" x14ac:dyDescent="0.25">
      <c r="A24" s="17">
        <v>46645</v>
      </c>
      <c r="B24" s="13" t="s">
        <v>37</v>
      </c>
    </row>
    <row r="25" spans="1:2" x14ac:dyDescent="0.25">
      <c r="A25" s="17">
        <v>46692</v>
      </c>
      <c r="B25" s="13" t="s">
        <v>32</v>
      </c>
    </row>
    <row r="26" spans="1:2" x14ac:dyDescent="0.25">
      <c r="A26" s="17">
        <v>46745</v>
      </c>
      <c r="B26" s="13" t="s">
        <v>33</v>
      </c>
    </row>
    <row r="27" spans="1:2" x14ac:dyDescent="0.25">
      <c r="A27" s="17">
        <v>46746</v>
      </c>
      <c r="B27" s="13" t="s">
        <v>34</v>
      </c>
    </row>
    <row r="28" spans="1:2" x14ac:dyDescent="0.25">
      <c r="A28" s="17">
        <v>46747</v>
      </c>
      <c r="B28" s="13" t="s">
        <v>35</v>
      </c>
    </row>
    <row r="29" spans="1:2" x14ac:dyDescent="0.25">
      <c r="A29" s="17">
        <v>46753</v>
      </c>
      <c r="B29" s="13" t="s">
        <v>25</v>
      </c>
    </row>
    <row r="30" spans="1:2" x14ac:dyDescent="0.25">
      <c r="A30" s="17">
        <v>46758</v>
      </c>
      <c r="B30" s="13" t="s">
        <v>26</v>
      </c>
    </row>
    <row r="31" spans="1:2" x14ac:dyDescent="0.25">
      <c r="A31" s="17">
        <v>46857</v>
      </c>
      <c r="B31" s="13" t="s">
        <v>27</v>
      </c>
    </row>
    <row r="32" spans="1:2" x14ac:dyDescent="0.25">
      <c r="A32" s="17">
        <v>46860</v>
      </c>
      <c r="B32" s="13" t="s">
        <v>28</v>
      </c>
    </row>
    <row r="33" spans="1:2" x14ac:dyDescent="0.25">
      <c r="A33" s="17">
        <v>46874</v>
      </c>
      <c r="B33" s="13" t="s">
        <v>29</v>
      </c>
    </row>
    <row r="34" spans="1:2" x14ac:dyDescent="0.25">
      <c r="A34" s="17">
        <v>46881</v>
      </c>
      <c r="B34" s="13" t="s">
        <v>36</v>
      </c>
    </row>
    <row r="35" spans="1:2" x14ac:dyDescent="0.25">
      <c r="A35" s="17">
        <v>46939</v>
      </c>
      <c r="B35" s="13" t="s">
        <v>30</v>
      </c>
    </row>
    <row r="36" spans="1:2" x14ac:dyDescent="0.25">
      <c r="A36" s="17">
        <v>46994</v>
      </c>
      <c r="B36" s="13" t="s">
        <v>31</v>
      </c>
    </row>
    <row r="37" spans="1:2" x14ac:dyDescent="0.25">
      <c r="A37" s="17">
        <v>47011</v>
      </c>
      <c r="B37" s="13" t="s">
        <v>37</v>
      </c>
    </row>
    <row r="38" spans="1:2" x14ac:dyDescent="0.25">
      <c r="A38" s="17">
        <v>47058</v>
      </c>
      <c r="B38" s="13" t="s">
        <v>32</v>
      </c>
    </row>
    <row r="39" spans="1:2" x14ac:dyDescent="0.25">
      <c r="A39" s="17">
        <v>47111</v>
      </c>
      <c r="B39" s="13" t="s">
        <v>33</v>
      </c>
    </row>
    <row r="40" spans="1:2" x14ac:dyDescent="0.25">
      <c r="A40" s="17">
        <v>47112</v>
      </c>
      <c r="B40" s="13" t="s">
        <v>34</v>
      </c>
    </row>
    <row r="41" spans="1:2" x14ac:dyDescent="0.25">
      <c r="A41" s="17">
        <v>47113</v>
      </c>
      <c r="B41" s="13" t="s">
        <v>35</v>
      </c>
    </row>
    <row r="42" spans="1:2" x14ac:dyDescent="0.25">
      <c r="A42" s="17">
        <v>47119</v>
      </c>
      <c r="B42" s="13" t="s">
        <v>25</v>
      </c>
    </row>
    <row r="43" spans="1:2" x14ac:dyDescent="0.25">
      <c r="A43" s="17">
        <v>47124</v>
      </c>
      <c r="B43" s="13" t="s">
        <v>26</v>
      </c>
    </row>
    <row r="44" spans="1:2" x14ac:dyDescent="0.25">
      <c r="A44" s="17">
        <v>47207</v>
      </c>
      <c r="B44" s="13" t="s">
        <v>27</v>
      </c>
    </row>
    <row r="45" spans="1:2" x14ac:dyDescent="0.25">
      <c r="A45" s="17">
        <v>47210</v>
      </c>
      <c r="B45" s="13" t="s">
        <v>28</v>
      </c>
    </row>
    <row r="46" spans="1:2" x14ac:dyDescent="0.25">
      <c r="A46" s="17">
        <v>47239</v>
      </c>
      <c r="B46" s="13" t="s">
        <v>29</v>
      </c>
    </row>
    <row r="47" spans="1:2" x14ac:dyDescent="0.25">
      <c r="A47" s="17">
        <v>47246</v>
      </c>
      <c r="B47" s="13" t="s">
        <v>36</v>
      </c>
    </row>
    <row r="48" spans="1:2" x14ac:dyDescent="0.25">
      <c r="A48" s="17">
        <v>47304</v>
      </c>
      <c r="B48" s="13" t="s">
        <v>30</v>
      </c>
    </row>
    <row r="49" spans="1:2" x14ac:dyDescent="0.25">
      <c r="A49" s="17">
        <v>47359</v>
      </c>
      <c r="B49" s="13" t="s">
        <v>31</v>
      </c>
    </row>
    <row r="50" spans="1:2" x14ac:dyDescent="0.25">
      <c r="A50" s="17">
        <v>47376</v>
      </c>
      <c r="B50" s="13" t="s">
        <v>37</v>
      </c>
    </row>
    <row r="51" spans="1:2" x14ac:dyDescent="0.25">
      <c r="A51" s="17">
        <v>47423</v>
      </c>
      <c r="B51" s="13" t="s">
        <v>32</v>
      </c>
    </row>
    <row r="52" spans="1:2" x14ac:dyDescent="0.25">
      <c r="A52" s="17">
        <v>47476</v>
      </c>
      <c r="B52" s="13" t="s">
        <v>33</v>
      </c>
    </row>
    <row r="53" spans="1:2" x14ac:dyDescent="0.25">
      <c r="A53" s="17">
        <v>47477</v>
      </c>
      <c r="B53" s="13" t="s">
        <v>34</v>
      </c>
    </row>
    <row r="54" spans="1:2" x14ac:dyDescent="0.25">
      <c r="A54" s="17">
        <v>47478</v>
      </c>
      <c r="B54" s="13" t="s">
        <v>35</v>
      </c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  <row r="89" spans="1:2" x14ac:dyDescent="0.25">
      <c r="A89" s="17"/>
      <c r="B89" s="13"/>
    </row>
    <row r="90" spans="1:2" x14ac:dyDescent="0.25">
      <c r="A90" s="17"/>
      <c r="B90" s="13"/>
    </row>
    <row r="91" spans="1:2" x14ac:dyDescent="0.25">
      <c r="A91" s="17"/>
      <c r="B91" s="13"/>
    </row>
    <row r="92" spans="1:2" x14ac:dyDescent="0.25">
      <c r="A92" s="17"/>
      <c r="B92" s="13"/>
    </row>
    <row r="93" spans="1:2" x14ac:dyDescent="0.25">
      <c r="A93" s="17"/>
      <c r="B93" s="13"/>
    </row>
    <row r="94" spans="1:2" x14ac:dyDescent="0.25">
      <c r="A94" s="17"/>
      <c r="B94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40</v>
      </c>
      <c r="C4" s="16" t="s">
        <v>41</v>
      </c>
      <c r="D4" s="16" t="s">
        <v>42</v>
      </c>
      <c r="E4" s="16" t="s">
        <v>43</v>
      </c>
      <c r="F4" s="16" t="s">
        <v>44</v>
      </c>
      <c r="G4" s="16" t="s">
        <v>45</v>
      </c>
      <c r="H4" s="16" t="s">
        <v>46</v>
      </c>
      <c r="I4" s="16" t="s">
        <v>47</v>
      </c>
      <c r="J4" s="16" t="s">
        <v>48</v>
      </c>
      <c r="K4" s="16" t="s">
        <v>49</v>
      </c>
      <c r="L4" s="16" t="s">
        <v>50</v>
      </c>
      <c r="M4" s="16" t="s">
        <v>51</v>
      </c>
    </row>
    <row r="5" spans="1:13" x14ac:dyDescent="0.25">
      <c r="A5" s="18">
        <f>IF(YEAR(DATE('Nastavenie'!$B$5,1,1)+0)='Nastavenie'!$B$5,DATE('Nastavenie'!$B$5,1,1)+0,"")</f>
        <v>46388</v>
      </c>
      <c r="B5" s="19">
        <f>A5</f>
        <v>46388</v>
      </c>
      <c r="C5" s="20" t="str">
        <f>IF(A5="","",IF(COUNTIF('Sviatky'!$A$5:$A$94,A5)&gt;0,"Sviatok",IF(WEEKDAY(A5,2)&gt;5,"Víkend","Pracovný deň")))</f>
        <v>Sviatok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IF(C5="Pracovný deň",'Nastavenie'!$B$6,0)</f>
        <v>0</v>
      </c>
      <c r="J5" s="22">
        <f>H5+IF(OR(G5="Dovolenka",G5="PN",G5="Lekár",G5="Náhradné voľno",G5="Služobná cesta"),I5,IF(G5="Pol dňa dovolenky",I5/2,0))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IF(YEAR(DATE('Nastavenie'!$B$5,1,1)+1)='Nastavenie'!$B$5,DATE('Nastavenie'!$B$5,1,1)+1,"")</f>
        <v>46389</v>
      </c>
      <c r="B6" s="19">
        <f>A6</f>
        <v>46389</v>
      </c>
      <c r="C6" s="20" t="str">
        <f>IF(A6="","",IF(COUNTIF('Sviatky'!$A$5:$A$94,A6)&gt;0,"Sviatok",IF(WEEKDAY(A6,2)&gt;5,"Víkend","Pracovný deň")))</f>
        <v>Víkend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IF(C6="Pracovný deň",'Nastavenie'!$B$6,0)</f>
        <v>0</v>
      </c>
      <c r="J6" s="22">
        <f>H6+IF(OR(G6="Dovolenka",G6="PN",G6="Lekár",G6="Náhradné voľno",G6="Služobná cesta"),I6,IF(G6="Pol dňa dovolenky",I6/2,0))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IF(YEAR(DATE('Nastavenie'!$B$5,1,1)+2)='Nastavenie'!$B$5,DATE('Nastavenie'!$B$5,1,1)+2,"")</f>
        <v>46390</v>
      </c>
      <c r="B7" s="19">
        <f>A7</f>
        <v>46390</v>
      </c>
      <c r="C7" s="20" t="str">
        <f>IF(A7="","",IF(COUNTIF('Sviatky'!$A$5:$A$94,A7)&gt;0,"Sviatok",IF(WEEKDAY(A7,2)&gt;5,"Víkend","Pracovný deň")))</f>
        <v>Víkend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IF(C7="Pracovný deň",'Nastavenie'!$B$6,0)</f>
        <v>0</v>
      </c>
      <c r="J7" s="22">
        <f>H7+IF(OR(G7="Dovolenka",G7="PN",G7="Lekár",G7="Náhradné voľno",G7="Služobná cesta"),I7,IF(G7="Pol dňa dovolenky",I7/2,0))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IF(YEAR(DATE('Nastavenie'!$B$5,1,1)+3)='Nastavenie'!$B$5,DATE('Nastavenie'!$B$5,1,1)+3,"")</f>
        <v>46391</v>
      </c>
      <c r="B8" s="19">
        <f>A8</f>
        <v>46391</v>
      </c>
      <c r="C8" s="20" t="str">
        <f>IF(A8="","",IF(COUNTIF('Sviatky'!$A$5:$A$94,A8)&gt;0,"Sviatok",IF(WEEKDAY(A8,2)&gt;5,"Víkend","Pracovný deň")))</f>
        <v>Pracovný deň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IF(C8="Pracovný deň",'Nastavenie'!$B$6,0)</f>
        <v>8</v>
      </c>
      <c r="J8" s="22">
        <f>H8+IF(OR(G8="Dovolenka",G8="PN",G8="Lekár",G8="Náhradné voľno",G8="Služobná cesta"),I8,IF(G8="Pol dňa dovolenky",I8/2,0))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IF(YEAR(DATE('Nastavenie'!$B$5,1,1)+4)='Nastavenie'!$B$5,DATE('Nastavenie'!$B$5,1,1)+4,"")</f>
        <v>46392</v>
      </c>
      <c r="B9" s="19">
        <f>A9</f>
        <v>46392</v>
      </c>
      <c r="C9" s="20" t="str">
        <f>IF(A9="","",IF(COUNTIF('Sviatky'!$A$5:$A$94,A9)&gt;0,"Sviatok",IF(WEEKDAY(A9,2)&gt;5,"Víkend","Pracovný deň")))</f>
        <v>Pracovný deň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IF(C9="Pracovný deň",'Nastavenie'!$B$6,0)</f>
        <v>8</v>
      </c>
      <c r="J9" s="22">
        <f>H9+IF(OR(G9="Dovolenka",G9="PN",G9="Lekár",G9="Náhradné voľno",G9="Služobná cesta"),I9,IF(G9="Pol dňa dovolenky",I9/2,0))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IF(YEAR(DATE('Nastavenie'!$B$5,1,1)+5)='Nastavenie'!$B$5,DATE('Nastavenie'!$B$5,1,1)+5,"")</f>
        <v>46393</v>
      </c>
      <c r="B10" s="19">
        <f>A10</f>
        <v>46393</v>
      </c>
      <c r="C10" s="20" t="str">
        <f>IF(A10="","",IF(COUNTIF('Sviatky'!$A$5:$A$94,A10)&gt;0,"Sviatok",IF(WEEKDAY(A10,2)&gt;5,"Víkend","Pracovný deň")))</f>
        <v>Sviatok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IF(C10="Pracovný deň",'Nastavenie'!$B$6,0)</f>
        <v>0</v>
      </c>
      <c r="J10" s="22">
        <f>H10+IF(OR(G10="Dovolenka",G10="PN",G10="Lekár",G10="Náhradné voľno",G10="Služobná cesta"),I10,IF(G10="Pol dňa dovolenky",I10/2,0))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IF(YEAR(DATE('Nastavenie'!$B$5,1,1)+6)='Nastavenie'!$B$5,DATE('Nastavenie'!$B$5,1,1)+6,"")</f>
        <v>46394</v>
      </c>
      <c r="B11" s="19">
        <f>A11</f>
        <v>46394</v>
      </c>
      <c r="C11" s="20" t="str">
        <f>IF(A11="","",IF(COUNTIF('Sviatky'!$A$5:$A$94,A11)&gt;0,"Sviatok",IF(WEEKDAY(A11,2)&gt;5,"Víkend","Pracovný deň")))</f>
        <v>Pracovný deň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IF(C11="Pracovný deň",'Nastavenie'!$B$6,0)</f>
        <v>8</v>
      </c>
      <c r="J11" s="22">
        <f>H11+IF(OR(G11="Dovolenka",G11="PN",G11="Lekár",G11="Náhradné voľno",G11="Služobná cesta"),I11,IF(G11="Pol dňa dovolenky",I11/2,0))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IF(YEAR(DATE('Nastavenie'!$B$5,1,1)+7)='Nastavenie'!$B$5,DATE('Nastavenie'!$B$5,1,1)+7,"")</f>
        <v>46395</v>
      </c>
      <c r="B12" s="19">
        <f>A12</f>
        <v>46395</v>
      </c>
      <c r="C12" s="20" t="str">
        <f>IF(A12="","",IF(COUNTIF('Sviatky'!$A$5:$A$94,A12)&gt;0,"Sviatok",IF(WEEKDAY(A12,2)&gt;5,"Víkend","Pracovný deň")))</f>
        <v>Pracovný deň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IF(C12="Pracovný deň",'Nastavenie'!$B$6,0)</f>
        <v>8</v>
      </c>
      <c r="J12" s="22">
        <f>H12+IF(OR(G12="Dovolenka",G12="PN",G12="Lekár",G12="Náhradné voľno",G12="Služobná cesta"),I12,IF(G12="Pol dňa dovolenky",I12/2,0))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IF(YEAR(DATE('Nastavenie'!$B$5,1,1)+8)='Nastavenie'!$B$5,DATE('Nastavenie'!$B$5,1,1)+8,"")</f>
        <v>46396</v>
      </c>
      <c r="B13" s="19">
        <f>A13</f>
        <v>46396</v>
      </c>
      <c r="C13" s="20" t="str">
        <f>IF(A13="","",IF(COUNTIF('Sviatky'!$A$5:$A$94,A13)&gt;0,"Sviatok",IF(WEEKDAY(A13,2)&gt;5,"Víkend","Pracovný deň")))</f>
        <v>Víkend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IF(C13="Pracovný deň",'Nastavenie'!$B$6,0)</f>
        <v>0</v>
      </c>
      <c r="J13" s="22">
        <f>H13+IF(OR(G13="Dovolenka",G13="PN",G13="Lekár",G13="Náhradné voľno",G13="Služobná cesta"),I13,IF(G13="Pol dňa dovolenky",I13/2,0))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IF(YEAR(DATE('Nastavenie'!$B$5,1,1)+9)='Nastavenie'!$B$5,DATE('Nastavenie'!$B$5,1,1)+9,"")</f>
        <v>46397</v>
      </c>
      <c r="B14" s="19">
        <f>A14</f>
        <v>46397</v>
      </c>
      <c r="C14" s="20" t="str">
        <f>IF(A14="","",IF(COUNTIF('Sviatky'!$A$5:$A$94,A14)&gt;0,"Sviatok",IF(WEEKDAY(A14,2)&gt;5,"Víkend","Pracovný deň")))</f>
        <v>Víkend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IF(C14="Pracovný deň",'Nastavenie'!$B$6,0)</f>
        <v>0</v>
      </c>
      <c r="J14" s="22">
        <f>H14+IF(OR(G14="Dovolenka",G14="PN",G14="Lekár",G14="Náhradné voľno",G14="Služobná cesta"),I14,IF(G14="Pol dňa dovolenky",I14/2,0))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IF(YEAR(DATE('Nastavenie'!$B$5,1,1)+10)='Nastavenie'!$B$5,DATE('Nastavenie'!$B$5,1,1)+10,"")</f>
        <v>46398</v>
      </c>
      <c r="B15" s="19">
        <f>A15</f>
        <v>46398</v>
      </c>
      <c r="C15" s="20" t="str">
        <f>IF(A15="","",IF(COUNTIF('Sviatky'!$A$5:$A$94,A15)&gt;0,"Sviatok",IF(WEEKDAY(A15,2)&gt;5,"Víkend","Pracovný deň")))</f>
        <v>Pracovný deň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IF(C15="Pracovný deň",'Nastavenie'!$B$6,0)</f>
        <v>8</v>
      </c>
      <c r="J15" s="22">
        <f>H15+IF(OR(G15="Dovolenka",G15="PN",G15="Lekár",G15="Náhradné voľno",G15="Služobná cesta"),I15,IF(G15="Pol dňa dovolenky",I15/2,0))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IF(YEAR(DATE('Nastavenie'!$B$5,1,1)+11)='Nastavenie'!$B$5,DATE('Nastavenie'!$B$5,1,1)+11,"")</f>
        <v>46399</v>
      </c>
      <c r="B16" s="19">
        <f>A16</f>
        <v>46399</v>
      </c>
      <c r="C16" s="20" t="str">
        <f>IF(A16="","",IF(COUNTIF('Sviatky'!$A$5:$A$94,A16)&gt;0,"Sviatok",IF(WEEKDAY(A16,2)&gt;5,"Víkend","Pracovný deň")))</f>
        <v>Pracovný deň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IF(C16="Pracovný deň",'Nastavenie'!$B$6,0)</f>
        <v>8</v>
      </c>
      <c r="J16" s="22">
        <f>H16+IF(OR(G16="Dovolenka",G16="PN",G16="Lekár",G16="Náhradné voľno",G16="Služobná cesta"),I16,IF(G16="Pol dňa dovolenky",I16/2,0))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IF(YEAR(DATE('Nastavenie'!$B$5,1,1)+12)='Nastavenie'!$B$5,DATE('Nastavenie'!$B$5,1,1)+12,"")</f>
        <v>46400</v>
      </c>
      <c r="B17" s="19">
        <f>A17</f>
        <v>46400</v>
      </c>
      <c r="C17" s="20" t="str">
        <f>IF(A17="","",IF(COUNTIF('Sviatky'!$A$5:$A$94,A17)&gt;0,"Sviatok",IF(WEEKDAY(A17,2)&gt;5,"Víkend","Pracovný deň")))</f>
        <v>Pracovný deň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IF(C17="Pracovný deň",'Nastavenie'!$B$6,0)</f>
        <v>8</v>
      </c>
      <c r="J17" s="22">
        <f>H17+IF(OR(G17="Dovolenka",G17="PN",G17="Lekár",G17="Náhradné voľno",G17="Služobná cesta"),I17,IF(G17="Pol dňa dovolenky",I17/2,0))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IF(YEAR(DATE('Nastavenie'!$B$5,1,1)+13)='Nastavenie'!$B$5,DATE('Nastavenie'!$B$5,1,1)+13,"")</f>
        <v>46401</v>
      </c>
      <c r="B18" s="19">
        <f>A18</f>
        <v>46401</v>
      </c>
      <c r="C18" s="20" t="str">
        <f>IF(A18="","",IF(COUNTIF('Sviatky'!$A$5:$A$94,A18)&gt;0,"Sviatok",IF(WEEKDAY(A18,2)&gt;5,"Víkend","Pracovný deň")))</f>
        <v>Pracovný deň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IF(C18="Pracovný deň",'Nastavenie'!$B$6,0)</f>
        <v>8</v>
      </c>
      <c r="J18" s="22">
        <f>H18+IF(OR(G18="Dovolenka",G18="PN",G18="Lekár",G18="Náhradné voľno",G18="Služobná cesta"),I18,IF(G18="Pol dňa dovolenky",I18/2,0))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IF(YEAR(DATE('Nastavenie'!$B$5,1,1)+14)='Nastavenie'!$B$5,DATE('Nastavenie'!$B$5,1,1)+14,"")</f>
        <v>46402</v>
      </c>
      <c r="B19" s="19">
        <f>A19</f>
        <v>46402</v>
      </c>
      <c r="C19" s="20" t="str">
        <f>IF(A19="","",IF(COUNTIF('Sviatky'!$A$5:$A$94,A19)&gt;0,"Sviatok",IF(WEEKDAY(A19,2)&gt;5,"Víkend","Pracovný deň")))</f>
        <v>Pracovný deň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IF(C19="Pracovný deň",'Nastavenie'!$B$6,0)</f>
        <v>8</v>
      </c>
      <c r="J19" s="22">
        <f>H19+IF(OR(G19="Dovolenka",G19="PN",G19="Lekár",G19="Náhradné voľno",G19="Služobná cesta"),I19,IF(G19="Pol dňa dovolenky",I19/2,0))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IF(YEAR(DATE('Nastavenie'!$B$5,1,1)+15)='Nastavenie'!$B$5,DATE('Nastavenie'!$B$5,1,1)+15,"")</f>
        <v>46403</v>
      </c>
      <c r="B20" s="19">
        <f>A20</f>
        <v>46403</v>
      </c>
      <c r="C20" s="20" t="str">
        <f>IF(A20="","",IF(COUNTIF('Sviatky'!$A$5:$A$94,A20)&gt;0,"Sviatok",IF(WEEKDAY(A20,2)&gt;5,"Víkend","Pracovný deň")))</f>
        <v>Víkend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IF(C20="Pracovný deň",'Nastavenie'!$B$6,0)</f>
        <v>0</v>
      </c>
      <c r="J20" s="22">
        <f>H20+IF(OR(G20="Dovolenka",G20="PN",G20="Lekár",G20="Náhradné voľno",G20="Služobná cesta"),I20,IF(G20="Pol dňa dovolenky",I20/2,0))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IF(YEAR(DATE('Nastavenie'!$B$5,1,1)+16)='Nastavenie'!$B$5,DATE('Nastavenie'!$B$5,1,1)+16,"")</f>
        <v>46404</v>
      </c>
      <c r="B21" s="19">
        <f>A21</f>
        <v>46404</v>
      </c>
      <c r="C21" s="20" t="str">
        <f>IF(A21="","",IF(COUNTIF('Sviatky'!$A$5:$A$94,A21)&gt;0,"Sviatok",IF(WEEKDAY(A21,2)&gt;5,"Víkend","Pracovný deň")))</f>
        <v>Víkend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IF(C21="Pracovný deň",'Nastavenie'!$B$6,0)</f>
        <v>0</v>
      </c>
      <c r="J21" s="22">
        <f>H21+IF(OR(G21="Dovolenka",G21="PN",G21="Lekár",G21="Náhradné voľno",G21="Služobná cesta"),I21,IF(G21="Pol dňa dovolenky",I21/2,0))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IF(YEAR(DATE('Nastavenie'!$B$5,1,1)+17)='Nastavenie'!$B$5,DATE('Nastavenie'!$B$5,1,1)+17,"")</f>
        <v>46405</v>
      </c>
      <c r="B22" s="19">
        <f>A22</f>
        <v>46405</v>
      </c>
      <c r="C22" s="20" t="str">
        <f>IF(A22="","",IF(COUNTIF('Sviatky'!$A$5:$A$94,A22)&gt;0,"Sviatok",IF(WEEKDAY(A22,2)&gt;5,"Víkend","Pracovný deň")))</f>
        <v>Pracovný deň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IF(C22="Pracovný deň",'Nastavenie'!$B$6,0)</f>
        <v>8</v>
      </c>
      <c r="J22" s="22">
        <f>H22+IF(OR(G22="Dovolenka",G22="PN",G22="Lekár",G22="Náhradné voľno",G22="Služobná cesta"),I22,IF(G22="Pol dňa dovolenky",I22/2,0))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IF(YEAR(DATE('Nastavenie'!$B$5,1,1)+18)='Nastavenie'!$B$5,DATE('Nastavenie'!$B$5,1,1)+18,"")</f>
        <v>46406</v>
      </c>
      <c r="B23" s="19">
        <f>A23</f>
        <v>46406</v>
      </c>
      <c r="C23" s="20" t="str">
        <f>IF(A23="","",IF(COUNTIF('Sviatky'!$A$5:$A$94,A23)&gt;0,"Sviatok",IF(WEEKDAY(A23,2)&gt;5,"Víkend","Pracovný deň")))</f>
        <v>Pracovný deň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IF(C23="Pracovný deň",'Nastavenie'!$B$6,0)</f>
        <v>8</v>
      </c>
      <c r="J23" s="22">
        <f>H23+IF(OR(G23="Dovolenka",G23="PN",G23="Lekár",G23="Náhradné voľno",G23="Služobná cesta"),I23,IF(G23="Pol dňa dovolenky",I23/2,0))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IF(YEAR(DATE('Nastavenie'!$B$5,1,1)+19)='Nastavenie'!$B$5,DATE('Nastavenie'!$B$5,1,1)+19,"")</f>
        <v>46407</v>
      </c>
      <c r="B24" s="19">
        <f>A24</f>
        <v>46407</v>
      </c>
      <c r="C24" s="20" t="str">
        <f>IF(A24="","",IF(COUNTIF('Sviatky'!$A$5:$A$94,A24)&gt;0,"Sviatok",IF(WEEKDAY(A24,2)&gt;5,"Víkend","Pracovný deň")))</f>
        <v>Pracovný deň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IF(C24="Pracovný deň",'Nastavenie'!$B$6,0)</f>
        <v>8</v>
      </c>
      <c r="J24" s="22">
        <f>H24+IF(OR(G24="Dovolenka",G24="PN",G24="Lekár",G24="Náhradné voľno",G24="Služobná cesta"),I24,IF(G24="Pol dňa dovolenky",I24/2,0))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IF(YEAR(DATE('Nastavenie'!$B$5,1,1)+20)='Nastavenie'!$B$5,DATE('Nastavenie'!$B$5,1,1)+20,"")</f>
        <v>46408</v>
      </c>
      <c r="B25" s="19">
        <f>A25</f>
        <v>46408</v>
      </c>
      <c r="C25" s="20" t="str">
        <f>IF(A25="","",IF(COUNTIF('Sviatky'!$A$5:$A$94,A25)&gt;0,"Sviatok",IF(WEEKDAY(A25,2)&gt;5,"Víkend","Pracovný deň")))</f>
        <v>Pracovný deň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IF(C25="Pracovný deň",'Nastavenie'!$B$6,0)</f>
        <v>8</v>
      </c>
      <c r="J25" s="22">
        <f>H25+IF(OR(G25="Dovolenka",G25="PN",G25="Lekár",G25="Náhradné voľno",G25="Služobná cesta"),I25,IF(G25="Pol dňa dovolenky",I25/2,0))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IF(YEAR(DATE('Nastavenie'!$B$5,1,1)+21)='Nastavenie'!$B$5,DATE('Nastavenie'!$B$5,1,1)+21,"")</f>
        <v>46409</v>
      </c>
      <c r="B26" s="19">
        <f>A26</f>
        <v>46409</v>
      </c>
      <c r="C26" s="20" t="str">
        <f>IF(A26="","",IF(COUNTIF('Sviatky'!$A$5:$A$94,A26)&gt;0,"Sviatok",IF(WEEKDAY(A26,2)&gt;5,"Víkend","Pracovný deň")))</f>
        <v>Pracovný deň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IF(C26="Pracovný deň",'Nastavenie'!$B$6,0)</f>
        <v>8</v>
      </c>
      <c r="J26" s="22">
        <f>H26+IF(OR(G26="Dovolenka",G26="PN",G26="Lekár",G26="Náhradné voľno",G26="Služobná cesta"),I26,IF(G26="Pol dňa dovolenky",I26/2,0))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IF(YEAR(DATE('Nastavenie'!$B$5,1,1)+22)='Nastavenie'!$B$5,DATE('Nastavenie'!$B$5,1,1)+22,"")</f>
        <v>46410</v>
      </c>
      <c r="B27" s="19">
        <f>A27</f>
        <v>46410</v>
      </c>
      <c r="C27" s="20" t="str">
        <f>IF(A27="","",IF(COUNTIF('Sviatky'!$A$5:$A$94,A27)&gt;0,"Sviatok",IF(WEEKDAY(A27,2)&gt;5,"Víkend","Pracovný deň")))</f>
        <v>Víkend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IF(C27="Pracovný deň",'Nastavenie'!$B$6,0)</f>
        <v>0</v>
      </c>
      <c r="J27" s="22">
        <f>H27+IF(OR(G27="Dovolenka",G27="PN",G27="Lekár",G27="Náhradné voľno",G27="Služobná cesta"),I27,IF(G27="Pol dňa dovolenky",I27/2,0))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IF(YEAR(DATE('Nastavenie'!$B$5,1,1)+23)='Nastavenie'!$B$5,DATE('Nastavenie'!$B$5,1,1)+23,"")</f>
        <v>46411</v>
      </c>
      <c r="B28" s="19">
        <f>A28</f>
        <v>46411</v>
      </c>
      <c r="C28" s="20" t="str">
        <f>IF(A28="","",IF(COUNTIF('Sviatky'!$A$5:$A$94,A28)&gt;0,"Sviatok",IF(WEEKDAY(A28,2)&gt;5,"Víkend","Pracovný deň")))</f>
        <v>Víkend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IF(C28="Pracovný deň",'Nastavenie'!$B$6,0)</f>
        <v>0</v>
      </c>
      <c r="J28" s="22">
        <f>H28+IF(OR(G28="Dovolenka",G28="PN",G28="Lekár",G28="Náhradné voľno",G28="Služobná cesta"),I28,IF(G28="Pol dňa dovolenky",I28/2,0))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IF(YEAR(DATE('Nastavenie'!$B$5,1,1)+24)='Nastavenie'!$B$5,DATE('Nastavenie'!$B$5,1,1)+24,"")</f>
        <v>46412</v>
      </c>
      <c r="B29" s="19">
        <f>A29</f>
        <v>46412</v>
      </c>
      <c r="C29" s="20" t="str">
        <f>IF(A29="","",IF(COUNTIF('Sviatky'!$A$5:$A$94,A29)&gt;0,"Sviatok",IF(WEEKDAY(A29,2)&gt;5,"Víkend","Pracovný deň")))</f>
        <v>Pracovný deň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IF(C29="Pracovný deň",'Nastavenie'!$B$6,0)</f>
        <v>8</v>
      </c>
      <c r="J29" s="22">
        <f>H29+IF(OR(G29="Dovolenka",G29="PN",G29="Lekár",G29="Náhradné voľno",G29="Služobná cesta"),I29,IF(G29="Pol dňa dovolenky",I29/2,0))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IF(YEAR(DATE('Nastavenie'!$B$5,1,1)+25)='Nastavenie'!$B$5,DATE('Nastavenie'!$B$5,1,1)+25,"")</f>
        <v>46413</v>
      </c>
      <c r="B30" s="19">
        <f>A30</f>
        <v>46413</v>
      </c>
      <c r="C30" s="20" t="str">
        <f>IF(A30="","",IF(COUNTIF('Sviatky'!$A$5:$A$94,A30)&gt;0,"Sviatok",IF(WEEKDAY(A30,2)&gt;5,"Víkend","Pracovný deň")))</f>
        <v>Pracovný deň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IF(C30="Pracovný deň",'Nastavenie'!$B$6,0)</f>
        <v>8</v>
      </c>
      <c r="J30" s="22">
        <f>H30+IF(OR(G30="Dovolenka",G30="PN",G30="Lekár",G30="Náhradné voľno",G30="Služobná cesta"),I30,IF(G30="Pol dňa dovolenky",I30/2,0))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IF(YEAR(DATE('Nastavenie'!$B$5,1,1)+26)='Nastavenie'!$B$5,DATE('Nastavenie'!$B$5,1,1)+26,"")</f>
        <v>46414</v>
      </c>
      <c r="B31" s="19">
        <f>A31</f>
        <v>46414</v>
      </c>
      <c r="C31" s="20" t="str">
        <f>IF(A31="","",IF(COUNTIF('Sviatky'!$A$5:$A$94,A31)&gt;0,"Sviatok",IF(WEEKDAY(A31,2)&gt;5,"Víkend","Pracovný deň")))</f>
        <v>Pracovný deň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IF(C31="Pracovný deň",'Nastavenie'!$B$6,0)</f>
        <v>8</v>
      </c>
      <c r="J31" s="22">
        <f>H31+IF(OR(G31="Dovolenka",G31="PN",G31="Lekár",G31="Náhradné voľno",G31="Služobná cesta"),I31,IF(G31="Pol dňa dovolenky",I31/2,0))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IF(YEAR(DATE('Nastavenie'!$B$5,1,1)+27)='Nastavenie'!$B$5,DATE('Nastavenie'!$B$5,1,1)+27,"")</f>
        <v>46415</v>
      </c>
      <c r="B32" s="19">
        <f>A32</f>
        <v>46415</v>
      </c>
      <c r="C32" s="20" t="str">
        <f>IF(A32="","",IF(COUNTIF('Sviatky'!$A$5:$A$94,A32)&gt;0,"Sviatok",IF(WEEKDAY(A32,2)&gt;5,"Víkend","Pracovný deň")))</f>
        <v>Pracovný deň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IF(C32="Pracovný deň",'Nastavenie'!$B$6,0)</f>
        <v>8</v>
      </c>
      <c r="J32" s="22">
        <f>H32+IF(OR(G32="Dovolenka",G32="PN",G32="Lekár",G32="Náhradné voľno",G32="Služobná cesta"),I32,IF(G32="Pol dňa dovolenky",I32/2,0))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IF(YEAR(DATE('Nastavenie'!$B$5,1,1)+28)='Nastavenie'!$B$5,DATE('Nastavenie'!$B$5,1,1)+28,"")</f>
        <v>46416</v>
      </c>
      <c r="B33" s="19">
        <f>A33</f>
        <v>46416</v>
      </c>
      <c r="C33" s="20" t="str">
        <f>IF(A33="","",IF(COUNTIF('Sviatky'!$A$5:$A$94,A33)&gt;0,"Sviatok",IF(WEEKDAY(A33,2)&gt;5,"Víkend","Pracovný deň")))</f>
        <v>Pracovný deň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IF(C33="Pracovný deň",'Nastavenie'!$B$6,0)</f>
        <v>8</v>
      </c>
      <c r="J33" s="22">
        <f>H33+IF(OR(G33="Dovolenka",G33="PN",G33="Lekár",G33="Náhradné voľno",G33="Služobná cesta"),I33,IF(G33="Pol dňa dovolenky",I33/2,0))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IF(YEAR(DATE('Nastavenie'!$B$5,1,1)+29)='Nastavenie'!$B$5,DATE('Nastavenie'!$B$5,1,1)+29,"")</f>
        <v>46417</v>
      </c>
      <c r="B34" s="19">
        <f>A34</f>
        <v>46417</v>
      </c>
      <c r="C34" s="20" t="str">
        <f>IF(A34="","",IF(COUNTIF('Sviatky'!$A$5:$A$94,A34)&gt;0,"Sviatok",IF(WEEKDAY(A34,2)&gt;5,"Víkend","Pracovný deň")))</f>
        <v>Víkend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IF(C34="Pracovný deň",'Nastavenie'!$B$6,0)</f>
        <v>0</v>
      </c>
      <c r="J34" s="22">
        <f>H34+IF(OR(G34="Dovolenka",G34="PN",G34="Lekár",G34="Náhradné voľno",G34="Služobná cesta"),I34,IF(G34="Pol dňa dovolenky",I34/2,0))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IF(YEAR(DATE('Nastavenie'!$B$5,1,1)+30)='Nastavenie'!$B$5,DATE('Nastavenie'!$B$5,1,1)+30,"")</f>
        <v>46418</v>
      </c>
      <c r="B35" s="19">
        <f>A35</f>
        <v>46418</v>
      </c>
      <c r="C35" s="20" t="str">
        <f>IF(A35="","",IF(COUNTIF('Sviatky'!$A$5:$A$94,A35)&gt;0,"Sviatok",IF(WEEKDAY(A35,2)&gt;5,"Víkend","Pracovný deň")))</f>
        <v>Víkend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IF(C35="Pracovný deň",'Nastavenie'!$B$6,0)</f>
        <v>0</v>
      </c>
      <c r="J35" s="22">
        <f>H35+IF(OR(G35="Dovolenka",G35="PN",G35="Lekár",G35="Náhradné voľno",G35="Služobná cesta"),I35,IF(G35="Pol dňa dovolenky",I35/2,0))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IF(YEAR(DATE('Nastavenie'!$B$5,1,1)+31)='Nastavenie'!$B$5,DATE('Nastavenie'!$B$5,1,1)+31,"")</f>
        <v>46419</v>
      </c>
      <c r="B36" s="19">
        <f>A36</f>
        <v>46419</v>
      </c>
      <c r="C36" s="20" t="str">
        <f>IF(A36="","",IF(COUNTIF('Sviatky'!$A$5:$A$94,A36)&gt;0,"Sviatok",IF(WEEKDAY(A36,2)&gt;5,"Víkend","Pracovný deň")))</f>
        <v>Pracovný deň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IF(C36="Pracovný deň",'Nastavenie'!$B$6,0)</f>
        <v>8</v>
      </c>
      <c r="J36" s="22">
        <f>H36+IF(OR(G36="Dovolenka",G36="PN",G36="Lekár",G36="Náhradné voľno",G36="Služobná cesta"),I36,IF(G36="Pol dňa dovolenky",I36/2,0))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IF(YEAR(DATE('Nastavenie'!$B$5,1,1)+32)='Nastavenie'!$B$5,DATE('Nastavenie'!$B$5,1,1)+32,"")</f>
        <v>46420</v>
      </c>
      <c r="B37" s="19">
        <f>A37</f>
        <v>46420</v>
      </c>
      <c r="C37" s="20" t="str">
        <f>IF(A37="","",IF(COUNTIF('Sviatky'!$A$5:$A$94,A37)&gt;0,"Sviatok",IF(WEEKDAY(A37,2)&gt;5,"Víkend","Pracovný deň")))</f>
        <v>Pracovný deň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IF(C37="Pracovný deň",'Nastavenie'!$B$6,0)</f>
        <v>8</v>
      </c>
      <c r="J37" s="22">
        <f>H37+IF(OR(G37="Dovolenka",G37="PN",G37="Lekár",G37="Náhradné voľno",G37="Služobná cesta"),I37,IF(G37="Pol dňa dovolenky",I37/2,0))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IF(YEAR(DATE('Nastavenie'!$B$5,1,1)+33)='Nastavenie'!$B$5,DATE('Nastavenie'!$B$5,1,1)+33,"")</f>
        <v>46421</v>
      </c>
      <c r="B38" s="19">
        <f>A38</f>
        <v>46421</v>
      </c>
      <c r="C38" s="20" t="str">
        <f>IF(A38="","",IF(COUNTIF('Sviatky'!$A$5:$A$94,A38)&gt;0,"Sviatok",IF(WEEKDAY(A38,2)&gt;5,"Víkend","Pracovný deň")))</f>
        <v>Pracovný deň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IF(C38="Pracovný deň",'Nastavenie'!$B$6,0)</f>
        <v>8</v>
      </c>
      <c r="J38" s="22">
        <f>H38+IF(OR(G38="Dovolenka",G38="PN",G38="Lekár",G38="Náhradné voľno",G38="Služobná cesta"),I38,IF(G38="Pol dňa dovolenky",I38/2,0))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IF(YEAR(DATE('Nastavenie'!$B$5,1,1)+34)='Nastavenie'!$B$5,DATE('Nastavenie'!$B$5,1,1)+34,"")</f>
        <v>46422</v>
      </c>
      <c r="B39" s="19">
        <f>A39</f>
        <v>46422</v>
      </c>
      <c r="C39" s="20" t="str">
        <f>IF(A39="","",IF(COUNTIF('Sviatky'!$A$5:$A$94,A39)&gt;0,"Sviatok",IF(WEEKDAY(A39,2)&gt;5,"Víkend","Pracovný deň")))</f>
        <v>Pracovný deň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IF(C39="Pracovný deň",'Nastavenie'!$B$6,0)</f>
        <v>8</v>
      </c>
      <c r="J39" s="22">
        <f>H39+IF(OR(G39="Dovolenka",G39="PN",G39="Lekár",G39="Náhradné voľno",G39="Služobná cesta"),I39,IF(G39="Pol dňa dovolenky",I39/2,0))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IF(YEAR(DATE('Nastavenie'!$B$5,1,1)+35)='Nastavenie'!$B$5,DATE('Nastavenie'!$B$5,1,1)+35,"")</f>
        <v>46423</v>
      </c>
      <c r="B40" s="19">
        <f>A40</f>
        <v>46423</v>
      </c>
      <c r="C40" s="20" t="str">
        <f>IF(A40="","",IF(COUNTIF('Sviatky'!$A$5:$A$94,A40)&gt;0,"Sviatok",IF(WEEKDAY(A40,2)&gt;5,"Víkend","Pracovný deň")))</f>
        <v>Pracovný deň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IF(C40="Pracovný deň",'Nastavenie'!$B$6,0)</f>
        <v>8</v>
      </c>
      <c r="J40" s="22">
        <f>H40+IF(OR(G40="Dovolenka",G40="PN",G40="Lekár",G40="Náhradné voľno",G40="Služobná cesta"),I40,IF(G40="Pol dňa dovolenky",I40/2,0))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IF(YEAR(DATE('Nastavenie'!$B$5,1,1)+36)='Nastavenie'!$B$5,DATE('Nastavenie'!$B$5,1,1)+36,"")</f>
        <v>46424</v>
      </c>
      <c r="B41" s="19">
        <f>A41</f>
        <v>46424</v>
      </c>
      <c r="C41" s="20" t="str">
        <f>IF(A41="","",IF(COUNTIF('Sviatky'!$A$5:$A$94,A41)&gt;0,"Sviatok",IF(WEEKDAY(A41,2)&gt;5,"Víkend","Pracovný deň")))</f>
        <v>Víkend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IF(C41="Pracovný deň",'Nastavenie'!$B$6,0)</f>
        <v>0</v>
      </c>
      <c r="J41" s="22">
        <f>H41+IF(OR(G41="Dovolenka",G41="PN",G41="Lekár",G41="Náhradné voľno",G41="Služobná cesta"),I41,IF(G41="Pol dňa dovolenky",I41/2,0))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IF(YEAR(DATE('Nastavenie'!$B$5,1,1)+37)='Nastavenie'!$B$5,DATE('Nastavenie'!$B$5,1,1)+37,"")</f>
        <v>46425</v>
      </c>
      <c r="B42" s="19">
        <f>A42</f>
        <v>46425</v>
      </c>
      <c r="C42" s="20" t="str">
        <f>IF(A42="","",IF(COUNTIF('Sviatky'!$A$5:$A$94,A42)&gt;0,"Sviatok",IF(WEEKDAY(A42,2)&gt;5,"Víkend","Pracovný deň")))</f>
        <v>Víkend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IF(C42="Pracovný deň",'Nastavenie'!$B$6,0)</f>
        <v>0</v>
      </c>
      <c r="J42" s="22">
        <f>H42+IF(OR(G42="Dovolenka",G42="PN",G42="Lekár",G42="Náhradné voľno",G42="Služobná cesta"),I42,IF(G42="Pol dňa dovolenky",I42/2,0))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IF(YEAR(DATE('Nastavenie'!$B$5,1,1)+38)='Nastavenie'!$B$5,DATE('Nastavenie'!$B$5,1,1)+38,"")</f>
        <v>46426</v>
      </c>
      <c r="B43" s="19">
        <f>A43</f>
        <v>46426</v>
      </c>
      <c r="C43" s="20" t="str">
        <f>IF(A43="","",IF(COUNTIF('Sviatky'!$A$5:$A$94,A43)&gt;0,"Sviatok",IF(WEEKDAY(A43,2)&gt;5,"Víkend","Pracovný deň")))</f>
        <v>Pracovný deň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IF(C43="Pracovný deň",'Nastavenie'!$B$6,0)</f>
        <v>8</v>
      </c>
      <c r="J43" s="22">
        <f>H43+IF(OR(G43="Dovolenka",G43="PN",G43="Lekár",G43="Náhradné voľno",G43="Služobná cesta"),I43,IF(G43="Pol dňa dovolenky",I43/2,0))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IF(YEAR(DATE('Nastavenie'!$B$5,1,1)+39)='Nastavenie'!$B$5,DATE('Nastavenie'!$B$5,1,1)+39,"")</f>
        <v>46427</v>
      </c>
      <c r="B44" s="19">
        <f>A44</f>
        <v>46427</v>
      </c>
      <c r="C44" s="20" t="str">
        <f>IF(A44="","",IF(COUNTIF('Sviatky'!$A$5:$A$94,A44)&gt;0,"Sviatok",IF(WEEKDAY(A44,2)&gt;5,"Víkend","Pracovný deň")))</f>
        <v>Pracovný deň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IF(C44="Pracovný deň",'Nastavenie'!$B$6,0)</f>
        <v>8</v>
      </c>
      <c r="J44" s="22">
        <f>H44+IF(OR(G44="Dovolenka",G44="PN",G44="Lekár",G44="Náhradné voľno",G44="Služobná cesta"),I44,IF(G44="Pol dňa dovolenky",I44/2,0))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IF(YEAR(DATE('Nastavenie'!$B$5,1,1)+40)='Nastavenie'!$B$5,DATE('Nastavenie'!$B$5,1,1)+40,"")</f>
        <v>46428</v>
      </c>
      <c r="B45" s="19">
        <f>A45</f>
        <v>46428</v>
      </c>
      <c r="C45" s="20" t="str">
        <f>IF(A45="","",IF(COUNTIF('Sviatky'!$A$5:$A$94,A45)&gt;0,"Sviatok",IF(WEEKDAY(A45,2)&gt;5,"Víkend","Pracovný deň")))</f>
        <v>Pracovný deň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IF(C45="Pracovný deň",'Nastavenie'!$B$6,0)</f>
        <v>8</v>
      </c>
      <c r="J45" s="22">
        <f>H45+IF(OR(G45="Dovolenka",G45="PN",G45="Lekár",G45="Náhradné voľno",G45="Služobná cesta"),I45,IF(G45="Pol dňa dovolenky",I45/2,0))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IF(YEAR(DATE('Nastavenie'!$B$5,1,1)+41)='Nastavenie'!$B$5,DATE('Nastavenie'!$B$5,1,1)+41,"")</f>
        <v>46429</v>
      </c>
      <c r="B46" s="19">
        <f>A46</f>
        <v>46429</v>
      </c>
      <c r="C46" s="20" t="str">
        <f>IF(A46="","",IF(COUNTIF('Sviatky'!$A$5:$A$94,A46)&gt;0,"Sviatok",IF(WEEKDAY(A46,2)&gt;5,"Víkend","Pracovný deň")))</f>
        <v>Pracovný deň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IF(C46="Pracovný deň",'Nastavenie'!$B$6,0)</f>
        <v>8</v>
      </c>
      <c r="J46" s="22">
        <f>H46+IF(OR(G46="Dovolenka",G46="PN",G46="Lekár",G46="Náhradné voľno",G46="Služobná cesta"),I46,IF(G46="Pol dňa dovolenky",I46/2,0))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IF(YEAR(DATE('Nastavenie'!$B$5,1,1)+42)='Nastavenie'!$B$5,DATE('Nastavenie'!$B$5,1,1)+42,"")</f>
        <v>46430</v>
      </c>
      <c r="B47" s="19">
        <f>A47</f>
        <v>46430</v>
      </c>
      <c r="C47" s="20" t="str">
        <f>IF(A47="","",IF(COUNTIF('Sviatky'!$A$5:$A$94,A47)&gt;0,"Sviatok",IF(WEEKDAY(A47,2)&gt;5,"Víkend","Pracovný deň")))</f>
        <v>Pracovný deň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IF(C47="Pracovný deň",'Nastavenie'!$B$6,0)</f>
        <v>8</v>
      </c>
      <c r="J47" s="22">
        <f>H47+IF(OR(G47="Dovolenka",G47="PN",G47="Lekár",G47="Náhradné voľno",G47="Služobná cesta"),I47,IF(G47="Pol dňa dovolenky",I47/2,0))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IF(YEAR(DATE('Nastavenie'!$B$5,1,1)+43)='Nastavenie'!$B$5,DATE('Nastavenie'!$B$5,1,1)+43,"")</f>
        <v>46431</v>
      </c>
      <c r="B48" s="19">
        <f>A48</f>
        <v>46431</v>
      </c>
      <c r="C48" s="20" t="str">
        <f>IF(A48="","",IF(COUNTIF('Sviatky'!$A$5:$A$94,A48)&gt;0,"Sviatok",IF(WEEKDAY(A48,2)&gt;5,"Víkend","Pracovný deň")))</f>
        <v>Víkend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IF(C48="Pracovný deň",'Nastavenie'!$B$6,0)</f>
        <v>0</v>
      </c>
      <c r="J48" s="22">
        <f>H48+IF(OR(G48="Dovolenka",G48="PN",G48="Lekár",G48="Náhradné voľno",G48="Služobná cesta"),I48,IF(G48="Pol dňa dovolenky",I48/2,0))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IF(YEAR(DATE('Nastavenie'!$B$5,1,1)+44)='Nastavenie'!$B$5,DATE('Nastavenie'!$B$5,1,1)+44,"")</f>
        <v>46432</v>
      </c>
      <c r="B49" s="19">
        <f>A49</f>
        <v>46432</v>
      </c>
      <c r="C49" s="20" t="str">
        <f>IF(A49="","",IF(COUNTIF('Sviatky'!$A$5:$A$94,A49)&gt;0,"Sviatok",IF(WEEKDAY(A49,2)&gt;5,"Víkend","Pracovný deň")))</f>
        <v>Víkend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IF(C49="Pracovný deň",'Nastavenie'!$B$6,0)</f>
        <v>0</v>
      </c>
      <c r="J49" s="22">
        <f>H49+IF(OR(G49="Dovolenka",G49="PN",G49="Lekár",G49="Náhradné voľno",G49="Služobná cesta"),I49,IF(G49="Pol dňa dovolenky",I49/2,0))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IF(YEAR(DATE('Nastavenie'!$B$5,1,1)+45)='Nastavenie'!$B$5,DATE('Nastavenie'!$B$5,1,1)+45,"")</f>
        <v>46433</v>
      </c>
      <c r="B50" s="19">
        <f>A50</f>
        <v>46433</v>
      </c>
      <c r="C50" s="20" t="str">
        <f>IF(A50="","",IF(COUNTIF('Sviatky'!$A$5:$A$94,A50)&gt;0,"Sviatok",IF(WEEKDAY(A50,2)&gt;5,"Víkend","Pracovný deň")))</f>
        <v>Pracovný deň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IF(C50="Pracovný deň",'Nastavenie'!$B$6,0)</f>
        <v>8</v>
      </c>
      <c r="J50" s="22">
        <f>H50+IF(OR(G50="Dovolenka",G50="PN",G50="Lekár",G50="Náhradné voľno",G50="Služobná cesta"),I50,IF(G50="Pol dňa dovolenky",I50/2,0))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IF(YEAR(DATE('Nastavenie'!$B$5,1,1)+46)='Nastavenie'!$B$5,DATE('Nastavenie'!$B$5,1,1)+46,"")</f>
        <v>46434</v>
      </c>
      <c r="B51" s="19">
        <f>A51</f>
        <v>46434</v>
      </c>
      <c r="C51" s="20" t="str">
        <f>IF(A51="","",IF(COUNTIF('Sviatky'!$A$5:$A$94,A51)&gt;0,"Sviatok",IF(WEEKDAY(A51,2)&gt;5,"Víkend","Pracovný deň")))</f>
        <v>Pracovný deň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IF(C51="Pracovný deň",'Nastavenie'!$B$6,0)</f>
        <v>8</v>
      </c>
      <c r="J51" s="22">
        <f>H51+IF(OR(G51="Dovolenka",G51="PN",G51="Lekár",G51="Náhradné voľno",G51="Služobná cesta"),I51,IF(G51="Pol dňa dovolenky",I51/2,0))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IF(YEAR(DATE('Nastavenie'!$B$5,1,1)+47)='Nastavenie'!$B$5,DATE('Nastavenie'!$B$5,1,1)+47,"")</f>
        <v>46435</v>
      </c>
      <c r="B52" s="19">
        <f>A52</f>
        <v>46435</v>
      </c>
      <c r="C52" s="20" t="str">
        <f>IF(A52="","",IF(COUNTIF('Sviatky'!$A$5:$A$94,A52)&gt;0,"Sviatok",IF(WEEKDAY(A52,2)&gt;5,"Víkend","Pracovný deň")))</f>
        <v>Pracovný deň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IF(C52="Pracovný deň",'Nastavenie'!$B$6,0)</f>
        <v>8</v>
      </c>
      <c r="J52" s="22">
        <f>H52+IF(OR(G52="Dovolenka",G52="PN",G52="Lekár",G52="Náhradné voľno",G52="Služobná cesta"),I52,IF(G52="Pol dňa dovolenky",I52/2,0))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IF(YEAR(DATE('Nastavenie'!$B$5,1,1)+48)='Nastavenie'!$B$5,DATE('Nastavenie'!$B$5,1,1)+48,"")</f>
        <v>46436</v>
      </c>
      <c r="B53" s="19">
        <f>A53</f>
        <v>46436</v>
      </c>
      <c r="C53" s="20" t="str">
        <f>IF(A53="","",IF(COUNTIF('Sviatky'!$A$5:$A$94,A53)&gt;0,"Sviatok",IF(WEEKDAY(A53,2)&gt;5,"Víkend","Pracovný deň")))</f>
        <v>Pracovný deň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IF(C53="Pracovný deň",'Nastavenie'!$B$6,0)</f>
        <v>8</v>
      </c>
      <c r="J53" s="22">
        <f>H53+IF(OR(G53="Dovolenka",G53="PN",G53="Lekár",G53="Náhradné voľno",G53="Služobná cesta"),I53,IF(G53="Pol dňa dovolenky",I53/2,0))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IF(YEAR(DATE('Nastavenie'!$B$5,1,1)+49)='Nastavenie'!$B$5,DATE('Nastavenie'!$B$5,1,1)+49,"")</f>
        <v>46437</v>
      </c>
      <c r="B54" s="19">
        <f>A54</f>
        <v>46437</v>
      </c>
      <c r="C54" s="20" t="str">
        <f>IF(A54="","",IF(COUNTIF('Sviatky'!$A$5:$A$94,A54)&gt;0,"Sviatok",IF(WEEKDAY(A54,2)&gt;5,"Víkend","Pracovný deň")))</f>
        <v>Pracovný deň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IF(C54="Pracovný deň",'Nastavenie'!$B$6,0)</f>
        <v>8</v>
      </c>
      <c r="J54" s="22">
        <f>H54+IF(OR(G54="Dovolenka",G54="PN",G54="Lekár",G54="Náhradné voľno",G54="Služobná cesta"),I54,IF(G54="Pol dňa dovolenky",I54/2,0))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IF(YEAR(DATE('Nastavenie'!$B$5,1,1)+50)='Nastavenie'!$B$5,DATE('Nastavenie'!$B$5,1,1)+50,"")</f>
        <v>46438</v>
      </c>
      <c r="B55" s="19">
        <f>A55</f>
        <v>46438</v>
      </c>
      <c r="C55" s="20" t="str">
        <f>IF(A55="","",IF(COUNTIF('Sviatky'!$A$5:$A$94,A55)&gt;0,"Sviatok",IF(WEEKDAY(A55,2)&gt;5,"Víkend","Pracovný deň")))</f>
        <v>Víkend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IF(C55="Pracovný deň",'Nastavenie'!$B$6,0)</f>
        <v>0</v>
      </c>
      <c r="J55" s="22">
        <f>H55+IF(OR(G55="Dovolenka",G55="PN",G55="Lekár",G55="Náhradné voľno",G55="Služobná cesta"),I55,IF(G55="Pol dňa dovolenky",I55/2,0))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IF(YEAR(DATE('Nastavenie'!$B$5,1,1)+51)='Nastavenie'!$B$5,DATE('Nastavenie'!$B$5,1,1)+51,"")</f>
        <v>46439</v>
      </c>
      <c r="B56" s="19">
        <f>A56</f>
        <v>46439</v>
      </c>
      <c r="C56" s="20" t="str">
        <f>IF(A56="","",IF(COUNTIF('Sviatky'!$A$5:$A$94,A56)&gt;0,"Sviatok",IF(WEEKDAY(A56,2)&gt;5,"Víkend","Pracovný deň")))</f>
        <v>Víkend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IF(C56="Pracovný deň",'Nastavenie'!$B$6,0)</f>
        <v>0</v>
      </c>
      <c r="J56" s="22">
        <f>H56+IF(OR(G56="Dovolenka",G56="PN",G56="Lekár",G56="Náhradné voľno",G56="Služobná cesta"),I56,IF(G56="Pol dňa dovolenky",I56/2,0))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IF(YEAR(DATE('Nastavenie'!$B$5,1,1)+52)='Nastavenie'!$B$5,DATE('Nastavenie'!$B$5,1,1)+52,"")</f>
        <v>46440</v>
      </c>
      <c r="B57" s="19">
        <f>A57</f>
        <v>46440</v>
      </c>
      <c r="C57" s="20" t="str">
        <f>IF(A57="","",IF(COUNTIF('Sviatky'!$A$5:$A$94,A57)&gt;0,"Sviatok",IF(WEEKDAY(A57,2)&gt;5,"Víkend","Pracovný deň")))</f>
        <v>Pracovný deň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IF(C57="Pracovný deň",'Nastavenie'!$B$6,0)</f>
        <v>8</v>
      </c>
      <c r="J57" s="22">
        <f>H57+IF(OR(G57="Dovolenka",G57="PN",G57="Lekár",G57="Náhradné voľno",G57="Služobná cesta"),I57,IF(G57="Pol dňa dovolenky",I57/2,0))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IF(YEAR(DATE('Nastavenie'!$B$5,1,1)+53)='Nastavenie'!$B$5,DATE('Nastavenie'!$B$5,1,1)+53,"")</f>
        <v>46441</v>
      </c>
      <c r="B58" s="19">
        <f>A58</f>
        <v>46441</v>
      </c>
      <c r="C58" s="20" t="str">
        <f>IF(A58="","",IF(COUNTIF('Sviatky'!$A$5:$A$94,A58)&gt;0,"Sviatok",IF(WEEKDAY(A58,2)&gt;5,"Víkend","Pracovný deň")))</f>
        <v>Pracovný deň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IF(C58="Pracovný deň",'Nastavenie'!$B$6,0)</f>
        <v>8</v>
      </c>
      <c r="J58" s="22">
        <f>H58+IF(OR(G58="Dovolenka",G58="PN",G58="Lekár",G58="Náhradné voľno",G58="Služobná cesta"),I58,IF(G58="Pol dňa dovolenky",I58/2,0))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IF(YEAR(DATE('Nastavenie'!$B$5,1,1)+54)='Nastavenie'!$B$5,DATE('Nastavenie'!$B$5,1,1)+54,"")</f>
        <v>46442</v>
      </c>
      <c r="B59" s="19">
        <f>A59</f>
        <v>46442</v>
      </c>
      <c r="C59" s="20" t="str">
        <f>IF(A59="","",IF(COUNTIF('Sviatky'!$A$5:$A$94,A59)&gt;0,"Sviatok",IF(WEEKDAY(A59,2)&gt;5,"Víkend","Pracovný deň")))</f>
        <v>Pracovný deň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IF(C59="Pracovný deň",'Nastavenie'!$B$6,0)</f>
        <v>8</v>
      </c>
      <c r="J59" s="22">
        <f>H59+IF(OR(G59="Dovolenka",G59="PN",G59="Lekár",G59="Náhradné voľno",G59="Služobná cesta"),I59,IF(G59="Pol dňa dovolenky",I59/2,0))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IF(YEAR(DATE('Nastavenie'!$B$5,1,1)+55)='Nastavenie'!$B$5,DATE('Nastavenie'!$B$5,1,1)+55,"")</f>
        <v>46443</v>
      </c>
      <c r="B60" s="19">
        <f>A60</f>
        <v>46443</v>
      </c>
      <c r="C60" s="20" t="str">
        <f>IF(A60="","",IF(COUNTIF('Sviatky'!$A$5:$A$94,A60)&gt;0,"Sviatok",IF(WEEKDAY(A60,2)&gt;5,"Víkend","Pracovný deň")))</f>
        <v>Pracovný deň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IF(C60="Pracovný deň",'Nastavenie'!$B$6,0)</f>
        <v>8</v>
      </c>
      <c r="J60" s="22">
        <f>H60+IF(OR(G60="Dovolenka",G60="PN",G60="Lekár",G60="Náhradné voľno",G60="Služobná cesta"),I60,IF(G60="Pol dňa dovolenky",I60/2,0))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IF(YEAR(DATE('Nastavenie'!$B$5,1,1)+56)='Nastavenie'!$B$5,DATE('Nastavenie'!$B$5,1,1)+56,"")</f>
        <v>46444</v>
      </c>
      <c r="B61" s="19">
        <f>A61</f>
        <v>46444</v>
      </c>
      <c r="C61" s="20" t="str">
        <f>IF(A61="","",IF(COUNTIF('Sviatky'!$A$5:$A$94,A61)&gt;0,"Sviatok",IF(WEEKDAY(A61,2)&gt;5,"Víkend","Pracovný deň")))</f>
        <v>Pracovný deň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IF(C61="Pracovný deň",'Nastavenie'!$B$6,0)</f>
        <v>8</v>
      </c>
      <c r="J61" s="22">
        <f>H61+IF(OR(G61="Dovolenka",G61="PN",G61="Lekár",G61="Náhradné voľno",G61="Služobná cesta"),I61,IF(G61="Pol dňa dovolenky",I61/2,0))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IF(YEAR(DATE('Nastavenie'!$B$5,1,1)+57)='Nastavenie'!$B$5,DATE('Nastavenie'!$B$5,1,1)+57,"")</f>
        <v>46445</v>
      </c>
      <c r="B62" s="19">
        <f>A62</f>
        <v>46445</v>
      </c>
      <c r="C62" s="20" t="str">
        <f>IF(A62="","",IF(COUNTIF('Sviatky'!$A$5:$A$94,A62)&gt;0,"Sviatok",IF(WEEKDAY(A62,2)&gt;5,"Víkend","Pracovný deň")))</f>
        <v>Víkend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IF(C62="Pracovný deň",'Nastavenie'!$B$6,0)</f>
        <v>0</v>
      </c>
      <c r="J62" s="22">
        <f>H62+IF(OR(G62="Dovolenka",G62="PN",G62="Lekár",G62="Náhradné voľno",G62="Služobná cesta"),I62,IF(G62="Pol dňa dovolenky",I62/2,0))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IF(YEAR(DATE('Nastavenie'!$B$5,1,1)+58)='Nastavenie'!$B$5,DATE('Nastavenie'!$B$5,1,1)+58,"")</f>
        <v>46446</v>
      </c>
      <c r="B63" s="19">
        <f>A63</f>
        <v>46446</v>
      </c>
      <c r="C63" s="20" t="str">
        <f>IF(A63="","",IF(COUNTIF('Sviatky'!$A$5:$A$94,A63)&gt;0,"Sviatok",IF(WEEKDAY(A63,2)&gt;5,"Víkend","Pracovný deň")))</f>
        <v>Víkend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IF(C63="Pracovný deň",'Nastavenie'!$B$6,0)</f>
        <v>0</v>
      </c>
      <c r="J63" s="22">
        <f>H63+IF(OR(G63="Dovolenka",G63="PN",G63="Lekár",G63="Náhradné voľno",G63="Služobná cesta"),I63,IF(G63="Pol dňa dovolenky",I63/2,0))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IF(YEAR(DATE('Nastavenie'!$B$5,1,1)+59)='Nastavenie'!$B$5,DATE('Nastavenie'!$B$5,1,1)+59,"")</f>
        <v>46447</v>
      </c>
      <c r="B64" s="19">
        <f>A64</f>
        <v>46447</v>
      </c>
      <c r="C64" s="20" t="str">
        <f>IF(A64="","",IF(COUNTIF('Sviatky'!$A$5:$A$94,A64)&gt;0,"Sviatok",IF(WEEKDAY(A64,2)&gt;5,"Víkend","Pracovný deň")))</f>
        <v>Pracovný deň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IF(C64="Pracovný deň",'Nastavenie'!$B$6,0)</f>
        <v>8</v>
      </c>
      <c r="J64" s="22">
        <f>H64+IF(OR(G64="Dovolenka",G64="PN",G64="Lekár",G64="Náhradné voľno",G64="Služobná cesta"),I64,IF(G64="Pol dňa dovolenky",I64/2,0))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IF(YEAR(DATE('Nastavenie'!$B$5,1,1)+60)='Nastavenie'!$B$5,DATE('Nastavenie'!$B$5,1,1)+60,"")</f>
        <v>46448</v>
      </c>
      <c r="B65" s="19">
        <f>A65</f>
        <v>46448</v>
      </c>
      <c r="C65" s="20" t="str">
        <f>IF(A65="","",IF(COUNTIF('Sviatky'!$A$5:$A$94,A65)&gt;0,"Sviatok",IF(WEEKDAY(A65,2)&gt;5,"Víkend","Pracovný deň")))</f>
        <v>Pracovný deň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IF(C65="Pracovný deň",'Nastavenie'!$B$6,0)</f>
        <v>8</v>
      </c>
      <c r="J65" s="22">
        <f>H65+IF(OR(G65="Dovolenka",G65="PN",G65="Lekár",G65="Náhradné voľno",G65="Služobná cesta"),I65,IF(G65="Pol dňa dovolenky",I65/2,0))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IF(YEAR(DATE('Nastavenie'!$B$5,1,1)+61)='Nastavenie'!$B$5,DATE('Nastavenie'!$B$5,1,1)+61,"")</f>
        <v>46449</v>
      </c>
      <c r="B66" s="19">
        <f>A66</f>
        <v>46449</v>
      </c>
      <c r="C66" s="20" t="str">
        <f>IF(A66="","",IF(COUNTIF('Sviatky'!$A$5:$A$94,A66)&gt;0,"Sviatok",IF(WEEKDAY(A66,2)&gt;5,"Víkend","Pracovný deň")))</f>
        <v>Pracovný deň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IF(C66="Pracovný deň",'Nastavenie'!$B$6,0)</f>
        <v>8</v>
      </c>
      <c r="J66" s="22">
        <f>H66+IF(OR(G66="Dovolenka",G66="PN",G66="Lekár",G66="Náhradné voľno",G66="Služobná cesta"),I66,IF(G66="Pol dňa dovolenky",I66/2,0))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IF(YEAR(DATE('Nastavenie'!$B$5,1,1)+62)='Nastavenie'!$B$5,DATE('Nastavenie'!$B$5,1,1)+62,"")</f>
        <v>46450</v>
      </c>
      <c r="B67" s="19">
        <f>A67</f>
        <v>46450</v>
      </c>
      <c r="C67" s="20" t="str">
        <f>IF(A67="","",IF(COUNTIF('Sviatky'!$A$5:$A$94,A67)&gt;0,"Sviatok",IF(WEEKDAY(A67,2)&gt;5,"Víkend","Pracovný deň")))</f>
        <v>Pracovný deň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IF(C67="Pracovný deň",'Nastavenie'!$B$6,0)</f>
        <v>8</v>
      </c>
      <c r="J67" s="22">
        <f>H67+IF(OR(G67="Dovolenka",G67="PN",G67="Lekár",G67="Náhradné voľno",G67="Služobná cesta"),I67,IF(G67="Pol dňa dovolenky",I67/2,0))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IF(YEAR(DATE('Nastavenie'!$B$5,1,1)+63)='Nastavenie'!$B$5,DATE('Nastavenie'!$B$5,1,1)+63,"")</f>
        <v>46451</v>
      </c>
      <c r="B68" s="19">
        <f>A68</f>
        <v>46451</v>
      </c>
      <c r="C68" s="20" t="str">
        <f>IF(A68="","",IF(COUNTIF('Sviatky'!$A$5:$A$94,A68)&gt;0,"Sviatok",IF(WEEKDAY(A68,2)&gt;5,"Víkend","Pracovný deň")))</f>
        <v>Pracovný deň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IF(C68="Pracovný deň",'Nastavenie'!$B$6,0)</f>
        <v>8</v>
      </c>
      <c r="J68" s="22">
        <f>H68+IF(OR(G68="Dovolenka",G68="PN",G68="Lekár",G68="Náhradné voľno",G68="Služobná cesta"),I68,IF(G68="Pol dňa dovolenky",I68/2,0))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IF(YEAR(DATE('Nastavenie'!$B$5,1,1)+64)='Nastavenie'!$B$5,DATE('Nastavenie'!$B$5,1,1)+64,"")</f>
        <v>46452</v>
      </c>
      <c r="B69" s="19">
        <f>A69</f>
        <v>46452</v>
      </c>
      <c r="C69" s="20" t="str">
        <f>IF(A69="","",IF(COUNTIF('Sviatky'!$A$5:$A$94,A69)&gt;0,"Sviatok",IF(WEEKDAY(A69,2)&gt;5,"Víkend","Pracovný deň")))</f>
        <v>Víkend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IF(C69="Pracovný deň",'Nastavenie'!$B$6,0)</f>
        <v>0</v>
      </c>
      <c r="J69" s="22">
        <f>H69+IF(OR(G69="Dovolenka",G69="PN",G69="Lekár",G69="Náhradné voľno",G69="Služobná cesta"),I69,IF(G69="Pol dňa dovolenky",I69/2,0))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IF(YEAR(DATE('Nastavenie'!$B$5,1,1)+65)='Nastavenie'!$B$5,DATE('Nastavenie'!$B$5,1,1)+65,"")</f>
        <v>46453</v>
      </c>
      <c r="B70" s="19">
        <f>A70</f>
        <v>46453</v>
      </c>
      <c r="C70" s="20" t="str">
        <f>IF(A70="","",IF(COUNTIF('Sviatky'!$A$5:$A$94,A70)&gt;0,"Sviatok",IF(WEEKDAY(A70,2)&gt;5,"Víkend","Pracovný deň")))</f>
        <v>Víkend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IF(C70="Pracovný deň",'Nastavenie'!$B$6,0)</f>
        <v>0</v>
      </c>
      <c r="J70" s="22">
        <f>H70+IF(OR(G70="Dovolenka",G70="PN",G70="Lekár",G70="Náhradné voľno",G70="Služobná cesta"),I70,IF(G70="Pol dňa dovolenky",I70/2,0))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IF(YEAR(DATE('Nastavenie'!$B$5,1,1)+66)='Nastavenie'!$B$5,DATE('Nastavenie'!$B$5,1,1)+66,"")</f>
        <v>46454</v>
      </c>
      <c r="B71" s="19">
        <f>A71</f>
        <v>46454</v>
      </c>
      <c r="C71" s="20" t="str">
        <f>IF(A71="","",IF(COUNTIF('Sviatky'!$A$5:$A$94,A71)&gt;0,"Sviatok",IF(WEEKDAY(A71,2)&gt;5,"Víkend","Pracovný deň")))</f>
        <v>Pracovný deň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IF(C71="Pracovný deň",'Nastavenie'!$B$6,0)</f>
        <v>8</v>
      </c>
      <c r="J71" s="22">
        <f>H71+IF(OR(G71="Dovolenka",G71="PN",G71="Lekár",G71="Náhradné voľno",G71="Služobná cesta"),I71,IF(G71="Pol dňa dovolenky",I71/2,0))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IF(YEAR(DATE('Nastavenie'!$B$5,1,1)+67)='Nastavenie'!$B$5,DATE('Nastavenie'!$B$5,1,1)+67,"")</f>
        <v>46455</v>
      </c>
      <c r="B72" s="19">
        <f>A72</f>
        <v>46455</v>
      </c>
      <c r="C72" s="20" t="str">
        <f>IF(A72="","",IF(COUNTIF('Sviatky'!$A$5:$A$94,A72)&gt;0,"Sviatok",IF(WEEKDAY(A72,2)&gt;5,"Víkend","Pracovný deň")))</f>
        <v>Pracovný deň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IF(C72="Pracovný deň",'Nastavenie'!$B$6,0)</f>
        <v>8</v>
      </c>
      <c r="J72" s="22">
        <f>H72+IF(OR(G72="Dovolenka",G72="PN",G72="Lekár",G72="Náhradné voľno",G72="Služobná cesta"),I72,IF(G72="Pol dňa dovolenky",I72/2,0))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IF(YEAR(DATE('Nastavenie'!$B$5,1,1)+68)='Nastavenie'!$B$5,DATE('Nastavenie'!$B$5,1,1)+68,"")</f>
        <v>46456</v>
      </c>
      <c r="B73" s="19">
        <f>A73</f>
        <v>46456</v>
      </c>
      <c r="C73" s="20" t="str">
        <f>IF(A73="","",IF(COUNTIF('Sviatky'!$A$5:$A$94,A73)&gt;0,"Sviatok",IF(WEEKDAY(A73,2)&gt;5,"Víkend","Pracovný deň")))</f>
        <v>Pracovný deň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IF(C73="Pracovný deň",'Nastavenie'!$B$6,0)</f>
        <v>8</v>
      </c>
      <c r="J73" s="22">
        <f>H73+IF(OR(G73="Dovolenka",G73="PN",G73="Lekár",G73="Náhradné voľno",G73="Služobná cesta"),I73,IF(G73="Pol dňa dovolenky",I73/2,0))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IF(YEAR(DATE('Nastavenie'!$B$5,1,1)+69)='Nastavenie'!$B$5,DATE('Nastavenie'!$B$5,1,1)+69,"")</f>
        <v>46457</v>
      </c>
      <c r="B74" s="19">
        <f>A74</f>
        <v>46457</v>
      </c>
      <c r="C74" s="20" t="str">
        <f>IF(A74="","",IF(COUNTIF('Sviatky'!$A$5:$A$94,A74)&gt;0,"Sviatok",IF(WEEKDAY(A74,2)&gt;5,"Víkend","Pracovný deň")))</f>
        <v>Pracovný deň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IF(C74="Pracovný deň",'Nastavenie'!$B$6,0)</f>
        <v>8</v>
      </c>
      <c r="J74" s="22">
        <f>H74+IF(OR(G74="Dovolenka",G74="PN",G74="Lekár",G74="Náhradné voľno",G74="Služobná cesta"),I74,IF(G74="Pol dňa dovolenky",I74/2,0))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IF(YEAR(DATE('Nastavenie'!$B$5,1,1)+70)='Nastavenie'!$B$5,DATE('Nastavenie'!$B$5,1,1)+70,"")</f>
        <v>46458</v>
      </c>
      <c r="B75" s="19">
        <f>A75</f>
        <v>46458</v>
      </c>
      <c r="C75" s="20" t="str">
        <f>IF(A75="","",IF(COUNTIF('Sviatky'!$A$5:$A$94,A75)&gt;0,"Sviatok",IF(WEEKDAY(A75,2)&gt;5,"Víkend","Pracovný deň")))</f>
        <v>Pracovný deň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IF(C75="Pracovný deň",'Nastavenie'!$B$6,0)</f>
        <v>8</v>
      </c>
      <c r="J75" s="22">
        <f>H75+IF(OR(G75="Dovolenka",G75="PN",G75="Lekár",G75="Náhradné voľno",G75="Služobná cesta"),I75,IF(G75="Pol dňa dovolenky",I75/2,0))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IF(YEAR(DATE('Nastavenie'!$B$5,1,1)+71)='Nastavenie'!$B$5,DATE('Nastavenie'!$B$5,1,1)+71,"")</f>
        <v>46459</v>
      </c>
      <c r="B76" s="19">
        <f>A76</f>
        <v>46459</v>
      </c>
      <c r="C76" s="20" t="str">
        <f>IF(A76="","",IF(COUNTIF('Sviatky'!$A$5:$A$94,A76)&gt;0,"Sviatok",IF(WEEKDAY(A76,2)&gt;5,"Víkend","Pracovný deň")))</f>
        <v>Víkend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IF(C76="Pracovný deň",'Nastavenie'!$B$6,0)</f>
        <v>0</v>
      </c>
      <c r="J76" s="22">
        <f>H76+IF(OR(G76="Dovolenka",G76="PN",G76="Lekár",G76="Náhradné voľno",G76="Služobná cesta"),I76,IF(G76="Pol dňa dovolenky",I76/2,0))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IF(YEAR(DATE('Nastavenie'!$B$5,1,1)+72)='Nastavenie'!$B$5,DATE('Nastavenie'!$B$5,1,1)+72,"")</f>
        <v>46460</v>
      </c>
      <c r="B77" s="19">
        <f>A77</f>
        <v>46460</v>
      </c>
      <c r="C77" s="20" t="str">
        <f>IF(A77="","",IF(COUNTIF('Sviatky'!$A$5:$A$94,A77)&gt;0,"Sviatok",IF(WEEKDAY(A77,2)&gt;5,"Víkend","Pracovný deň")))</f>
        <v>Víkend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IF(C77="Pracovný deň",'Nastavenie'!$B$6,0)</f>
        <v>0</v>
      </c>
      <c r="J77" s="22">
        <f>H77+IF(OR(G77="Dovolenka",G77="PN",G77="Lekár",G77="Náhradné voľno",G77="Služobná cesta"),I77,IF(G77="Pol dňa dovolenky",I77/2,0))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IF(YEAR(DATE('Nastavenie'!$B$5,1,1)+73)='Nastavenie'!$B$5,DATE('Nastavenie'!$B$5,1,1)+73,"")</f>
        <v>46461</v>
      </c>
      <c r="B78" s="19">
        <f>A78</f>
        <v>46461</v>
      </c>
      <c r="C78" s="20" t="str">
        <f>IF(A78="","",IF(COUNTIF('Sviatky'!$A$5:$A$94,A78)&gt;0,"Sviatok",IF(WEEKDAY(A78,2)&gt;5,"Víkend","Pracovný deň")))</f>
        <v>Pracovný deň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IF(C78="Pracovný deň",'Nastavenie'!$B$6,0)</f>
        <v>8</v>
      </c>
      <c r="J78" s="22">
        <f>H78+IF(OR(G78="Dovolenka",G78="PN",G78="Lekár",G78="Náhradné voľno",G78="Služobná cesta"),I78,IF(G78="Pol dňa dovolenky",I78/2,0))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IF(YEAR(DATE('Nastavenie'!$B$5,1,1)+74)='Nastavenie'!$B$5,DATE('Nastavenie'!$B$5,1,1)+74,"")</f>
        <v>46462</v>
      </c>
      <c r="B79" s="19">
        <f>A79</f>
        <v>46462</v>
      </c>
      <c r="C79" s="20" t="str">
        <f>IF(A79="","",IF(COUNTIF('Sviatky'!$A$5:$A$94,A79)&gt;0,"Sviatok",IF(WEEKDAY(A79,2)&gt;5,"Víkend","Pracovný deň")))</f>
        <v>Pracovný deň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IF(C79="Pracovný deň",'Nastavenie'!$B$6,0)</f>
        <v>8</v>
      </c>
      <c r="J79" s="22">
        <f>H79+IF(OR(G79="Dovolenka",G79="PN",G79="Lekár",G79="Náhradné voľno",G79="Služobná cesta"),I79,IF(G79="Pol dňa dovolenky",I79/2,0))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IF(YEAR(DATE('Nastavenie'!$B$5,1,1)+75)='Nastavenie'!$B$5,DATE('Nastavenie'!$B$5,1,1)+75,"")</f>
        <v>46463</v>
      </c>
      <c r="B80" s="19">
        <f>A80</f>
        <v>46463</v>
      </c>
      <c r="C80" s="20" t="str">
        <f>IF(A80="","",IF(COUNTIF('Sviatky'!$A$5:$A$94,A80)&gt;0,"Sviatok",IF(WEEKDAY(A80,2)&gt;5,"Víkend","Pracovný deň")))</f>
        <v>Pracovný deň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IF(C80="Pracovný deň",'Nastavenie'!$B$6,0)</f>
        <v>8</v>
      </c>
      <c r="J80" s="22">
        <f>H80+IF(OR(G80="Dovolenka",G80="PN",G80="Lekár",G80="Náhradné voľno",G80="Služobná cesta"),I80,IF(G80="Pol dňa dovolenky",I80/2,0))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IF(YEAR(DATE('Nastavenie'!$B$5,1,1)+76)='Nastavenie'!$B$5,DATE('Nastavenie'!$B$5,1,1)+76,"")</f>
        <v>46464</v>
      </c>
      <c r="B81" s="19">
        <f>A81</f>
        <v>46464</v>
      </c>
      <c r="C81" s="20" t="str">
        <f>IF(A81="","",IF(COUNTIF('Sviatky'!$A$5:$A$94,A81)&gt;0,"Sviatok",IF(WEEKDAY(A81,2)&gt;5,"Víkend","Pracovný deň")))</f>
        <v>Pracovný deň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IF(C81="Pracovný deň",'Nastavenie'!$B$6,0)</f>
        <v>8</v>
      </c>
      <c r="J81" s="22">
        <f>H81+IF(OR(G81="Dovolenka",G81="PN",G81="Lekár",G81="Náhradné voľno",G81="Služobná cesta"),I81,IF(G81="Pol dňa dovolenky",I81/2,0))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IF(YEAR(DATE('Nastavenie'!$B$5,1,1)+77)='Nastavenie'!$B$5,DATE('Nastavenie'!$B$5,1,1)+77,"")</f>
        <v>46465</v>
      </c>
      <c r="B82" s="19">
        <f>A82</f>
        <v>46465</v>
      </c>
      <c r="C82" s="20" t="str">
        <f>IF(A82="","",IF(COUNTIF('Sviatky'!$A$5:$A$94,A82)&gt;0,"Sviatok",IF(WEEKDAY(A82,2)&gt;5,"Víkend","Pracovný deň")))</f>
        <v>Pracovný deň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IF(C82="Pracovný deň",'Nastavenie'!$B$6,0)</f>
        <v>8</v>
      </c>
      <c r="J82" s="22">
        <f>H82+IF(OR(G82="Dovolenka",G82="PN",G82="Lekár",G82="Náhradné voľno",G82="Služobná cesta"),I82,IF(G82="Pol dňa dovolenky",I82/2,0))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IF(YEAR(DATE('Nastavenie'!$B$5,1,1)+78)='Nastavenie'!$B$5,DATE('Nastavenie'!$B$5,1,1)+78,"")</f>
        <v>46466</v>
      </c>
      <c r="B83" s="19">
        <f>A83</f>
        <v>46466</v>
      </c>
      <c r="C83" s="20" t="str">
        <f>IF(A83="","",IF(COUNTIF('Sviatky'!$A$5:$A$94,A83)&gt;0,"Sviatok",IF(WEEKDAY(A83,2)&gt;5,"Víkend","Pracovný deň")))</f>
        <v>Víkend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IF(C83="Pracovný deň",'Nastavenie'!$B$6,0)</f>
        <v>0</v>
      </c>
      <c r="J83" s="22">
        <f>H83+IF(OR(G83="Dovolenka",G83="PN",G83="Lekár",G83="Náhradné voľno",G83="Služobná cesta"),I83,IF(G83="Pol dňa dovolenky",I83/2,0))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IF(YEAR(DATE('Nastavenie'!$B$5,1,1)+79)='Nastavenie'!$B$5,DATE('Nastavenie'!$B$5,1,1)+79,"")</f>
        <v>46467</v>
      </c>
      <c r="B84" s="19">
        <f>A84</f>
        <v>46467</v>
      </c>
      <c r="C84" s="20" t="str">
        <f>IF(A84="","",IF(COUNTIF('Sviatky'!$A$5:$A$94,A84)&gt;0,"Sviatok",IF(WEEKDAY(A84,2)&gt;5,"Víkend","Pracovný deň")))</f>
        <v>Víkend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IF(C84="Pracovný deň",'Nastavenie'!$B$6,0)</f>
        <v>0</v>
      </c>
      <c r="J84" s="22">
        <f>H84+IF(OR(G84="Dovolenka",G84="PN",G84="Lekár",G84="Náhradné voľno",G84="Služobná cesta"),I84,IF(G84="Pol dňa dovolenky",I84/2,0))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IF(YEAR(DATE('Nastavenie'!$B$5,1,1)+80)='Nastavenie'!$B$5,DATE('Nastavenie'!$B$5,1,1)+80,"")</f>
        <v>46468</v>
      </c>
      <c r="B85" s="19">
        <f>A85</f>
        <v>46468</v>
      </c>
      <c r="C85" s="20" t="str">
        <f>IF(A85="","",IF(COUNTIF('Sviatky'!$A$5:$A$94,A85)&gt;0,"Sviatok",IF(WEEKDAY(A85,2)&gt;5,"Víkend","Pracovný deň")))</f>
        <v>Pracovný deň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IF(C85="Pracovný deň",'Nastavenie'!$B$6,0)</f>
        <v>8</v>
      </c>
      <c r="J85" s="22">
        <f>H85+IF(OR(G85="Dovolenka",G85="PN",G85="Lekár",G85="Náhradné voľno",G85="Služobná cesta"),I85,IF(G85="Pol dňa dovolenky",I85/2,0))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IF(YEAR(DATE('Nastavenie'!$B$5,1,1)+81)='Nastavenie'!$B$5,DATE('Nastavenie'!$B$5,1,1)+81,"")</f>
        <v>46469</v>
      </c>
      <c r="B86" s="19">
        <f>A86</f>
        <v>46469</v>
      </c>
      <c r="C86" s="20" t="str">
        <f>IF(A86="","",IF(COUNTIF('Sviatky'!$A$5:$A$94,A86)&gt;0,"Sviatok",IF(WEEKDAY(A86,2)&gt;5,"Víkend","Pracovný deň")))</f>
        <v>Pracovný deň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IF(C86="Pracovný deň",'Nastavenie'!$B$6,0)</f>
        <v>8</v>
      </c>
      <c r="J86" s="22">
        <f>H86+IF(OR(G86="Dovolenka",G86="PN",G86="Lekár",G86="Náhradné voľno",G86="Služobná cesta"),I86,IF(G86="Pol dňa dovolenky",I86/2,0))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IF(YEAR(DATE('Nastavenie'!$B$5,1,1)+82)='Nastavenie'!$B$5,DATE('Nastavenie'!$B$5,1,1)+82,"")</f>
        <v>46470</v>
      </c>
      <c r="B87" s="19">
        <f>A87</f>
        <v>46470</v>
      </c>
      <c r="C87" s="20" t="str">
        <f>IF(A87="","",IF(COUNTIF('Sviatky'!$A$5:$A$94,A87)&gt;0,"Sviatok",IF(WEEKDAY(A87,2)&gt;5,"Víkend","Pracovný deň")))</f>
        <v>Pracovný deň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IF(C87="Pracovný deň",'Nastavenie'!$B$6,0)</f>
        <v>8</v>
      </c>
      <c r="J87" s="22">
        <f>H87+IF(OR(G87="Dovolenka",G87="PN",G87="Lekár",G87="Náhradné voľno",G87="Služobná cesta"),I87,IF(G87="Pol dňa dovolenky",I87/2,0))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IF(YEAR(DATE('Nastavenie'!$B$5,1,1)+83)='Nastavenie'!$B$5,DATE('Nastavenie'!$B$5,1,1)+83,"")</f>
        <v>46471</v>
      </c>
      <c r="B88" s="19">
        <f>A88</f>
        <v>46471</v>
      </c>
      <c r="C88" s="20" t="str">
        <f>IF(A88="","",IF(COUNTIF('Sviatky'!$A$5:$A$94,A88)&gt;0,"Sviatok",IF(WEEKDAY(A88,2)&gt;5,"Víkend","Pracovný deň")))</f>
        <v>Pracovný deň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IF(C88="Pracovný deň",'Nastavenie'!$B$6,0)</f>
        <v>8</v>
      </c>
      <c r="J88" s="22">
        <f>H88+IF(OR(G88="Dovolenka",G88="PN",G88="Lekár",G88="Náhradné voľno",G88="Služobná cesta"),I88,IF(G88="Pol dňa dovolenky",I88/2,0))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IF(YEAR(DATE('Nastavenie'!$B$5,1,1)+84)='Nastavenie'!$B$5,DATE('Nastavenie'!$B$5,1,1)+84,"")</f>
        <v>46472</v>
      </c>
      <c r="B89" s="19">
        <f>A89</f>
        <v>46472</v>
      </c>
      <c r="C89" s="20" t="str">
        <f>IF(A89="","",IF(COUNTIF('Sviatky'!$A$5:$A$94,A89)&gt;0,"Sviatok",IF(WEEKDAY(A89,2)&gt;5,"Víkend","Pracovný deň")))</f>
        <v>Sviatok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IF(C89="Pracovný deň",'Nastavenie'!$B$6,0)</f>
        <v>0</v>
      </c>
      <c r="J89" s="22">
        <f>H89+IF(OR(G89="Dovolenka",G89="PN",G89="Lekár",G89="Náhradné voľno",G89="Služobná cesta"),I89,IF(G89="Pol dňa dovolenky",I89/2,0))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IF(YEAR(DATE('Nastavenie'!$B$5,1,1)+85)='Nastavenie'!$B$5,DATE('Nastavenie'!$B$5,1,1)+85,"")</f>
        <v>46473</v>
      </c>
      <c r="B90" s="19">
        <f>A90</f>
        <v>46473</v>
      </c>
      <c r="C90" s="20" t="str">
        <f>IF(A90="","",IF(COUNTIF('Sviatky'!$A$5:$A$94,A90)&gt;0,"Sviatok",IF(WEEKDAY(A90,2)&gt;5,"Víkend","Pracovný deň")))</f>
        <v>Víkend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IF(C90="Pracovný deň",'Nastavenie'!$B$6,0)</f>
        <v>0</v>
      </c>
      <c r="J90" s="22">
        <f>H90+IF(OR(G90="Dovolenka",G90="PN",G90="Lekár",G90="Náhradné voľno",G90="Služobná cesta"),I90,IF(G90="Pol dňa dovolenky",I90/2,0))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IF(YEAR(DATE('Nastavenie'!$B$5,1,1)+86)='Nastavenie'!$B$5,DATE('Nastavenie'!$B$5,1,1)+86,"")</f>
        <v>46474</v>
      </c>
      <c r="B91" s="19">
        <f>A91</f>
        <v>46474</v>
      </c>
      <c r="C91" s="20" t="str">
        <f>IF(A91="","",IF(COUNTIF('Sviatky'!$A$5:$A$94,A91)&gt;0,"Sviatok",IF(WEEKDAY(A91,2)&gt;5,"Víkend","Pracovný deň")))</f>
        <v>Víkend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IF(C91="Pracovný deň",'Nastavenie'!$B$6,0)</f>
        <v>0</v>
      </c>
      <c r="J91" s="22">
        <f>H91+IF(OR(G91="Dovolenka",G91="PN",G91="Lekár",G91="Náhradné voľno",G91="Služobná cesta"),I91,IF(G91="Pol dňa dovolenky",I91/2,0))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IF(YEAR(DATE('Nastavenie'!$B$5,1,1)+87)='Nastavenie'!$B$5,DATE('Nastavenie'!$B$5,1,1)+87,"")</f>
        <v>46475</v>
      </c>
      <c r="B92" s="19">
        <f>A92</f>
        <v>46475</v>
      </c>
      <c r="C92" s="20" t="str">
        <f>IF(A92="","",IF(COUNTIF('Sviatky'!$A$5:$A$94,A92)&gt;0,"Sviatok",IF(WEEKDAY(A92,2)&gt;5,"Víkend","Pracovný deň")))</f>
        <v>Sviatok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IF(C92="Pracovný deň",'Nastavenie'!$B$6,0)</f>
        <v>0</v>
      </c>
      <c r="J92" s="22">
        <f>H92+IF(OR(G92="Dovolenka",G92="PN",G92="Lekár",G92="Náhradné voľno",G92="Služobná cesta"),I92,IF(G92="Pol dňa dovolenky",I92/2,0))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IF(YEAR(DATE('Nastavenie'!$B$5,1,1)+88)='Nastavenie'!$B$5,DATE('Nastavenie'!$B$5,1,1)+88,"")</f>
        <v>46476</v>
      </c>
      <c r="B93" s="19">
        <f>A93</f>
        <v>46476</v>
      </c>
      <c r="C93" s="20" t="str">
        <f>IF(A93="","",IF(COUNTIF('Sviatky'!$A$5:$A$94,A93)&gt;0,"Sviatok",IF(WEEKDAY(A93,2)&gt;5,"Víkend","Pracovný deň")))</f>
        <v>Pracovný deň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IF(C93="Pracovný deň",'Nastavenie'!$B$6,0)</f>
        <v>8</v>
      </c>
      <c r="J93" s="22">
        <f>H93+IF(OR(G93="Dovolenka",G93="PN",G93="Lekár",G93="Náhradné voľno",G93="Služobná cesta"),I93,IF(G93="Pol dňa dovolenky",I93/2,0))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IF(YEAR(DATE('Nastavenie'!$B$5,1,1)+89)='Nastavenie'!$B$5,DATE('Nastavenie'!$B$5,1,1)+89,"")</f>
        <v>46477</v>
      </c>
      <c r="B94" s="19">
        <f>A94</f>
        <v>46477</v>
      </c>
      <c r="C94" s="20" t="str">
        <f>IF(A94="","",IF(COUNTIF('Sviatky'!$A$5:$A$94,A94)&gt;0,"Sviatok",IF(WEEKDAY(A94,2)&gt;5,"Víkend","Pracovný deň")))</f>
        <v>Pracovný deň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IF(C94="Pracovný deň",'Nastavenie'!$B$6,0)</f>
        <v>8</v>
      </c>
      <c r="J94" s="22">
        <f>H94+IF(OR(G94="Dovolenka",G94="PN",G94="Lekár",G94="Náhradné voľno",G94="Služobná cesta"),I94,IF(G94="Pol dňa dovolenky",I94/2,0))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IF(YEAR(DATE('Nastavenie'!$B$5,1,1)+90)='Nastavenie'!$B$5,DATE('Nastavenie'!$B$5,1,1)+90,"")</f>
        <v>46478</v>
      </c>
      <c r="B95" s="19">
        <f>A95</f>
        <v>46478</v>
      </c>
      <c r="C95" s="20" t="str">
        <f>IF(A95="","",IF(COUNTIF('Sviatky'!$A$5:$A$94,A95)&gt;0,"Sviatok",IF(WEEKDAY(A95,2)&gt;5,"Víkend","Pracovný deň")))</f>
        <v>Pracovný deň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IF(C95="Pracovný deň",'Nastavenie'!$B$6,0)</f>
        <v>8</v>
      </c>
      <c r="J95" s="22">
        <f>H95+IF(OR(G95="Dovolenka",G95="PN",G95="Lekár",G95="Náhradné voľno",G95="Služobná cesta"),I95,IF(G95="Pol dňa dovolenky",I95/2,0))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IF(YEAR(DATE('Nastavenie'!$B$5,1,1)+91)='Nastavenie'!$B$5,DATE('Nastavenie'!$B$5,1,1)+91,"")</f>
        <v>46479</v>
      </c>
      <c r="B96" s="19">
        <f>A96</f>
        <v>46479</v>
      </c>
      <c r="C96" s="20" t="str">
        <f>IF(A96="","",IF(COUNTIF('Sviatky'!$A$5:$A$94,A96)&gt;0,"Sviatok",IF(WEEKDAY(A96,2)&gt;5,"Víkend","Pracovný deň")))</f>
        <v>Pracovný deň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IF(C96="Pracovný deň",'Nastavenie'!$B$6,0)</f>
        <v>8</v>
      </c>
      <c r="J96" s="22">
        <f>H96+IF(OR(G96="Dovolenka",G96="PN",G96="Lekár",G96="Náhradné voľno",G96="Služobná cesta"),I96,IF(G96="Pol dňa dovolenky",I96/2,0))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IF(YEAR(DATE('Nastavenie'!$B$5,1,1)+92)='Nastavenie'!$B$5,DATE('Nastavenie'!$B$5,1,1)+92,"")</f>
        <v>46480</v>
      </c>
      <c r="B97" s="19">
        <f>A97</f>
        <v>46480</v>
      </c>
      <c r="C97" s="20" t="str">
        <f>IF(A97="","",IF(COUNTIF('Sviatky'!$A$5:$A$94,A97)&gt;0,"Sviatok",IF(WEEKDAY(A97,2)&gt;5,"Víkend","Pracovný deň")))</f>
        <v>Víkend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IF(C97="Pracovný deň",'Nastavenie'!$B$6,0)</f>
        <v>0</v>
      </c>
      <c r="J97" s="22">
        <f>H97+IF(OR(G97="Dovolenka",G97="PN",G97="Lekár",G97="Náhradné voľno",G97="Služobná cesta"),I97,IF(G97="Pol dňa dovolenky",I97/2,0))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IF(YEAR(DATE('Nastavenie'!$B$5,1,1)+93)='Nastavenie'!$B$5,DATE('Nastavenie'!$B$5,1,1)+93,"")</f>
        <v>46481</v>
      </c>
      <c r="B98" s="19">
        <f>A98</f>
        <v>46481</v>
      </c>
      <c r="C98" s="20" t="str">
        <f>IF(A98="","",IF(COUNTIF('Sviatky'!$A$5:$A$94,A98)&gt;0,"Sviatok",IF(WEEKDAY(A98,2)&gt;5,"Víkend","Pracovný deň")))</f>
        <v>Víkend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IF(C98="Pracovný deň",'Nastavenie'!$B$6,0)</f>
        <v>0</v>
      </c>
      <c r="J98" s="22">
        <f>H98+IF(OR(G98="Dovolenka",G98="PN",G98="Lekár",G98="Náhradné voľno",G98="Služobná cesta"),I98,IF(G98="Pol dňa dovolenky",I98/2,0))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IF(YEAR(DATE('Nastavenie'!$B$5,1,1)+94)='Nastavenie'!$B$5,DATE('Nastavenie'!$B$5,1,1)+94,"")</f>
        <v>46482</v>
      </c>
      <c r="B99" s="19">
        <f>A99</f>
        <v>46482</v>
      </c>
      <c r="C99" s="20" t="str">
        <f>IF(A99="","",IF(COUNTIF('Sviatky'!$A$5:$A$94,A99)&gt;0,"Sviatok",IF(WEEKDAY(A99,2)&gt;5,"Víkend","Pracovný deň")))</f>
        <v>Pracovný deň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IF(C99="Pracovný deň",'Nastavenie'!$B$6,0)</f>
        <v>8</v>
      </c>
      <c r="J99" s="22">
        <f>H99+IF(OR(G99="Dovolenka",G99="PN",G99="Lekár",G99="Náhradné voľno",G99="Služobná cesta"),I99,IF(G99="Pol dňa dovolenky",I99/2,0))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IF(YEAR(DATE('Nastavenie'!$B$5,1,1)+95)='Nastavenie'!$B$5,DATE('Nastavenie'!$B$5,1,1)+95,"")</f>
        <v>46483</v>
      </c>
      <c r="B100" s="19">
        <f>A100</f>
        <v>46483</v>
      </c>
      <c r="C100" s="20" t="str">
        <f>IF(A100="","",IF(COUNTIF('Sviatky'!$A$5:$A$94,A100)&gt;0,"Sviatok",IF(WEEKDAY(A100,2)&gt;5,"Víkend","Pracovný deň")))</f>
        <v>Pracovný deň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IF(C100="Pracovný deň",'Nastavenie'!$B$6,0)</f>
        <v>8</v>
      </c>
      <c r="J100" s="22">
        <f>H100+IF(OR(G100="Dovolenka",G100="PN",G100="Lekár",G100="Náhradné voľno",G100="Služobná cesta"),I100,IF(G100="Pol dňa dovolenky",I100/2,0))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IF(YEAR(DATE('Nastavenie'!$B$5,1,1)+96)='Nastavenie'!$B$5,DATE('Nastavenie'!$B$5,1,1)+96,"")</f>
        <v>46484</v>
      </c>
      <c r="B101" s="19">
        <f>A101</f>
        <v>46484</v>
      </c>
      <c r="C101" s="20" t="str">
        <f>IF(A101="","",IF(COUNTIF('Sviatky'!$A$5:$A$94,A101)&gt;0,"Sviatok",IF(WEEKDAY(A101,2)&gt;5,"Víkend","Pracovný deň")))</f>
        <v>Pracovný deň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IF(C101="Pracovný deň",'Nastavenie'!$B$6,0)</f>
        <v>8</v>
      </c>
      <c r="J101" s="22">
        <f>H101+IF(OR(G101="Dovolenka",G101="PN",G101="Lekár",G101="Náhradné voľno",G101="Služobná cesta"),I101,IF(G101="Pol dňa dovolenky",I101/2,0))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IF(YEAR(DATE('Nastavenie'!$B$5,1,1)+97)='Nastavenie'!$B$5,DATE('Nastavenie'!$B$5,1,1)+97,"")</f>
        <v>46485</v>
      </c>
      <c r="B102" s="19">
        <f>A102</f>
        <v>46485</v>
      </c>
      <c r="C102" s="20" t="str">
        <f>IF(A102="","",IF(COUNTIF('Sviatky'!$A$5:$A$94,A102)&gt;0,"Sviatok",IF(WEEKDAY(A102,2)&gt;5,"Víkend","Pracovný deň")))</f>
        <v>Pracovný deň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IF(C102="Pracovný deň",'Nastavenie'!$B$6,0)</f>
        <v>8</v>
      </c>
      <c r="J102" s="22">
        <f>H102+IF(OR(G102="Dovolenka",G102="PN",G102="Lekár",G102="Náhradné voľno",G102="Služobná cesta"),I102,IF(G102="Pol dňa dovolenky",I102/2,0))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IF(YEAR(DATE('Nastavenie'!$B$5,1,1)+98)='Nastavenie'!$B$5,DATE('Nastavenie'!$B$5,1,1)+98,"")</f>
        <v>46486</v>
      </c>
      <c r="B103" s="19">
        <f>A103</f>
        <v>46486</v>
      </c>
      <c r="C103" s="20" t="str">
        <f>IF(A103="","",IF(COUNTIF('Sviatky'!$A$5:$A$94,A103)&gt;0,"Sviatok",IF(WEEKDAY(A103,2)&gt;5,"Víkend","Pracovný deň")))</f>
        <v>Pracovný deň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IF(C103="Pracovný deň",'Nastavenie'!$B$6,0)</f>
        <v>8</v>
      </c>
      <c r="J103" s="22">
        <f>H103+IF(OR(G103="Dovolenka",G103="PN",G103="Lekár",G103="Náhradné voľno",G103="Služobná cesta"),I103,IF(G103="Pol dňa dovolenky",I103/2,0))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IF(YEAR(DATE('Nastavenie'!$B$5,1,1)+99)='Nastavenie'!$B$5,DATE('Nastavenie'!$B$5,1,1)+99,"")</f>
        <v>46487</v>
      </c>
      <c r="B104" s="19">
        <f>A104</f>
        <v>46487</v>
      </c>
      <c r="C104" s="20" t="str">
        <f>IF(A104="","",IF(COUNTIF('Sviatky'!$A$5:$A$94,A104)&gt;0,"Sviatok",IF(WEEKDAY(A104,2)&gt;5,"Víkend","Pracovný deň")))</f>
        <v>Víkend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IF(C104="Pracovný deň",'Nastavenie'!$B$6,0)</f>
        <v>0</v>
      </c>
      <c r="J104" s="22">
        <f>H104+IF(OR(G104="Dovolenka",G104="PN",G104="Lekár",G104="Náhradné voľno",G104="Služobná cesta"),I104,IF(G104="Pol dňa dovolenky",I104/2,0))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IF(YEAR(DATE('Nastavenie'!$B$5,1,1)+100)='Nastavenie'!$B$5,DATE('Nastavenie'!$B$5,1,1)+100,"")</f>
        <v>46488</v>
      </c>
      <c r="B105" s="19">
        <f>A105</f>
        <v>46488</v>
      </c>
      <c r="C105" s="20" t="str">
        <f>IF(A105="","",IF(COUNTIF('Sviatky'!$A$5:$A$94,A105)&gt;0,"Sviatok",IF(WEEKDAY(A105,2)&gt;5,"Víkend","Pracovný deň")))</f>
        <v>Víkend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IF(C105="Pracovný deň",'Nastavenie'!$B$6,0)</f>
        <v>0</v>
      </c>
      <c r="J105" s="22">
        <f>H105+IF(OR(G105="Dovolenka",G105="PN",G105="Lekár",G105="Náhradné voľno",G105="Služobná cesta"),I105,IF(G105="Pol dňa dovolenky",I105/2,0))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IF(YEAR(DATE('Nastavenie'!$B$5,1,1)+101)='Nastavenie'!$B$5,DATE('Nastavenie'!$B$5,1,1)+101,"")</f>
        <v>46489</v>
      </c>
      <c r="B106" s="19">
        <f>A106</f>
        <v>46489</v>
      </c>
      <c r="C106" s="20" t="str">
        <f>IF(A106="","",IF(COUNTIF('Sviatky'!$A$5:$A$94,A106)&gt;0,"Sviatok",IF(WEEKDAY(A106,2)&gt;5,"Víkend","Pracovný deň")))</f>
        <v>Pracovný deň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IF(C106="Pracovný deň",'Nastavenie'!$B$6,0)</f>
        <v>8</v>
      </c>
      <c r="J106" s="22">
        <f>H106+IF(OR(G106="Dovolenka",G106="PN",G106="Lekár",G106="Náhradné voľno",G106="Služobná cesta"),I106,IF(G106="Pol dňa dovolenky",I106/2,0))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IF(YEAR(DATE('Nastavenie'!$B$5,1,1)+102)='Nastavenie'!$B$5,DATE('Nastavenie'!$B$5,1,1)+102,"")</f>
        <v>46490</v>
      </c>
      <c r="B107" s="19">
        <f>A107</f>
        <v>46490</v>
      </c>
      <c r="C107" s="20" t="str">
        <f>IF(A107="","",IF(COUNTIF('Sviatky'!$A$5:$A$94,A107)&gt;0,"Sviatok",IF(WEEKDAY(A107,2)&gt;5,"Víkend","Pracovný deň")))</f>
        <v>Pracovný deň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IF(C107="Pracovný deň",'Nastavenie'!$B$6,0)</f>
        <v>8</v>
      </c>
      <c r="J107" s="22">
        <f>H107+IF(OR(G107="Dovolenka",G107="PN",G107="Lekár",G107="Náhradné voľno",G107="Služobná cesta"),I107,IF(G107="Pol dňa dovolenky",I107/2,0))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IF(YEAR(DATE('Nastavenie'!$B$5,1,1)+103)='Nastavenie'!$B$5,DATE('Nastavenie'!$B$5,1,1)+103,"")</f>
        <v>46491</v>
      </c>
      <c r="B108" s="19">
        <f>A108</f>
        <v>46491</v>
      </c>
      <c r="C108" s="20" t="str">
        <f>IF(A108="","",IF(COUNTIF('Sviatky'!$A$5:$A$94,A108)&gt;0,"Sviatok",IF(WEEKDAY(A108,2)&gt;5,"Víkend","Pracovný deň")))</f>
        <v>Pracovný deň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IF(C108="Pracovný deň",'Nastavenie'!$B$6,0)</f>
        <v>8</v>
      </c>
      <c r="J108" s="22">
        <f>H108+IF(OR(G108="Dovolenka",G108="PN",G108="Lekár",G108="Náhradné voľno",G108="Služobná cesta"),I108,IF(G108="Pol dňa dovolenky",I108/2,0))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IF(YEAR(DATE('Nastavenie'!$B$5,1,1)+104)='Nastavenie'!$B$5,DATE('Nastavenie'!$B$5,1,1)+104,"")</f>
        <v>46492</v>
      </c>
      <c r="B109" s="19">
        <f>A109</f>
        <v>46492</v>
      </c>
      <c r="C109" s="20" t="str">
        <f>IF(A109="","",IF(COUNTIF('Sviatky'!$A$5:$A$94,A109)&gt;0,"Sviatok",IF(WEEKDAY(A109,2)&gt;5,"Víkend","Pracovný deň")))</f>
        <v>Pracovný deň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IF(C109="Pracovný deň",'Nastavenie'!$B$6,0)</f>
        <v>8</v>
      </c>
      <c r="J109" s="22">
        <f>H109+IF(OR(G109="Dovolenka",G109="PN",G109="Lekár",G109="Náhradné voľno",G109="Služobná cesta"),I109,IF(G109="Pol dňa dovolenky",I109/2,0))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IF(YEAR(DATE('Nastavenie'!$B$5,1,1)+105)='Nastavenie'!$B$5,DATE('Nastavenie'!$B$5,1,1)+105,"")</f>
        <v>46493</v>
      </c>
      <c r="B110" s="19">
        <f>A110</f>
        <v>46493</v>
      </c>
      <c r="C110" s="20" t="str">
        <f>IF(A110="","",IF(COUNTIF('Sviatky'!$A$5:$A$94,A110)&gt;0,"Sviatok",IF(WEEKDAY(A110,2)&gt;5,"Víkend","Pracovný deň")))</f>
        <v>Pracovný deň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IF(C110="Pracovný deň",'Nastavenie'!$B$6,0)</f>
        <v>8</v>
      </c>
      <c r="J110" s="22">
        <f>H110+IF(OR(G110="Dovolenka",G110="PN",G110="Lekár",G110="Náhradné voľno",G110="Služobná cesta"),I110,IF(G110="Pol dňa dovolenky",I110/2,0))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IF(YEAR(DATE('Nastavenie'!$B$5,1,1)+106)='Nastavenie'!$B$5,DATE('Nastavenie'!$B$5,1,1)+106,"")</f>
        <v>46494</v>
      </c>
      <c r="B111" s="19">
        <f>A111</f>
        <v>46494</v>
      </c>
      <c r="C111" s="20" t="str">
        <f>IF(A111="","",IF(COUNTIF('Sviatky'!$A$5:$A$94,A111)&gt;0,"Sviatok",IF(WEEKDAY(A111,2)&gt;5,"Víkend","Pracovný deň")))</f>
        <v>Víkend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IF(C111="Pracovný deň",'Nastavenie'!$B$6,0)</f>
        <v>0</v>
      </c>
      <c r="J111" s="22">
        <f>H111+IF(OR(G111="Dovolenka",G111="PN",G111="Lekár",G111="Náhradné voľno",G111="Služobná cesta"),I111,IF(G111="Pol dňa dovolenky",I111/2,0))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IF(YEAR(DATE('Nastavenie'!$B$5,1,1)+107)='Nastavenie'!$B$5,DATE('Nastavenie'!$B$5,1,1)+107,"")</f>
        <v>46495</v>
      </c>
      <c r="B112" s="19">
        <f>A112</f>
        <v>46495</v>
      </c>
      <c r="C112" s="20" t="str">
        <f>IF(A112="","",IF(COUNTIF('Sviatky'!$A$5:$A$94,A112)&gt;0,"Sviatok",IF(WEEKDAY(A112,2)&gt;5,"Víkend","Pracovný deň")))</f>
        <v>Víkend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IF(C112="Pracovný deň",'Nastavenie'!$B$6,0)</f>
        <v>0</v>
      </c>
      <c r="J112" s="22">
        <f>H112+IF(OR(G112="Dovolenka",G112="PN",G112="Lekár",G112="Náhradné voľno",G112="Služobná cesta"),I112,IF(G112="Pol dňa dovolenky",I112/2,0))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IF(YEAR(DATE('Nastavenie'!$B$5,1,1)+108)='Nastavenie'!$B$5,DATE('Nastavenie'!$B$5,1,1)+108,"")</f>
        <v>46496</v>
      </c>
      <c r="B113" s="19">
        <f>A113</f>
        <v>46496</v>
      </c>
      <c r="C113" s="20" t="str">
        <f>IF(A113="","",IF(COUNTIF('Sviatky'!$A$5:$A$94,A113)&gt;0,"Sviatok",IF(WEEKDAY(A113,2)&gt;5,"Víkend","Pracovný deň")))</f>
        <v>Pracovný deň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IF(C113="Pracovný deň",'Nastavenie'!$B$6,0)</f>
        <v>8</v>
      </c>
      <c r="J113" s="22">
        <f>H113+IF(OR(G113="Dovolenka",G113="PN",G113="Lekár",G113="Náhradné voľno",G113="Služobná cesta"),I113,IF(G113="Pol dňa dovolenky",I113/2,0))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IF(YEAR(DATE('Nastavenie'!$B$5,1,1)+109)='Nastavenie'!$B$5,DATE('Nastavenie'!$B$5,1,1)+109,"")</f>
        <v>46497</v>
      </c>
      <c r="B114" s="19">
        <f>A114</f>
        <v>46497</v>
      </c>
      <c r="C114" s="20" t="str">
        <f>IF(A114="","",IF(COUNTIF('Sviatky'!$A$5:$A$94,A114)&gt;0,"Sviatok",IF(WEEKDAY(A114,2)&gt;5,"Víkend","Pracovný deň")))</f>
        <v>Pracovný deň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IF(C114="Pracovný deň",'Nastavenie'!$B$6,0)</f>
        <v>8</v>
      </c>
      <c r="J114" s="22">
        <f>H114+IF(OR(G114="Dovolenka",G114="PN",G114="Lekár",G114="Náhradné voľno",G114="Služobná cesta"),I114,IF(G114="Pol dňa dovolenky",I114/2,0))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IF(YEAR(DATE('Nastavenie'!$B$5,1,1)+110)='Nastavenie'!$B$5,DATE('Nastavenie'!$B$5,1,1)+110,"")</f>
        <v>46498</v>
      </c>
      <c r="B115" s="19">
        <f>A115</f>
        <v>46498</v>
      </c>
      <c r="C115" s="20" t="str">
        <f>IF(A115="","",IF(COUNTIF('Sviatky'!$A$5:$A$94,A115)&gt;0,"Sviatok",IF(WEEKDAY(A115,2)&gt;5,"Víkend","Pracovný deň")))</f>
        <v>Pracovný deň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IF(C115="Pracovný deň",'Nastavenie'!$B$6,0)</f>
        <v>8</v>
      </c>
      <c r="J115" s="22">
        <f>H115+IF(OR(G115="Dovolenka",G115="PN",G115="Lekár",G115="Náhradné voľno",G115="Služobná cesta"),I115,IF(G115="Pol dňa dovolenky",I115/2,0))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IF(YEAR(DATE('Nastavenie'!$B$5,1,1)+111)='Nastavenie'!$B$5,DATE('Nastavenie'!$B$5,1,1)+111,"")</f>
        <v>46499</v>
      </c>
      <c r="B116" s="19">
        <f>A116</f>
        <v>46499</v>
      </c>
      <c r="C116" s="20" t="str">
        <f>IF(A116="","",IF(COUNTIF('Sviatky'!$A$5:$A$94,A116)&gt;0,"Sviatok",IF(WEEKDAY(A116,2)&gt;5,"Víkend","Pracovný deň")))</f>
        <v>Pracovný deň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IF(C116="Pracovný deň",'Nastavenie'!$B$6,0)</f>
        <v>8</v>
      </c>
      <c r="J116" s="22">
        <f>H116+IF(OR(G116="Dovolenka",G116="PN",G116="Lekár",G116="Náhradné voľno",G116="Služobná cesta"),I116,IF(G116="Pol dňa dovolenky",I116/2,0))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IF(YEAR(DATE('Nastavenie'!$B$5,1,1)+112)='Nastavenie'!$B$5,DATE('Nastavenie'!$B$5,1,1)+112,"")</f>
        <v>46500</v>
      </c>
      <c r="B117" s="19">
        <f>A117</f>
        <v>46500</v>
      </c>
      <c r="C117" s="20" t="str">
        <f>IF(A117="","",IF(COUNTIF('Sviatky'!$A$5:$A$94,A117)&gt;0,"Sviatok",IF(WEEKDAY(A117,2)&gt;5,"Víkend","Pracovný deň")))</f>
        <v>Pracovný deň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IF(C117="Pracovný deň",'Nastavenie'!$B$6,0)</f>
        <v>8</v>
      </c>
      <c r="J117" s="22">
        <f>H117+IF(OR(G117="Dovolenka",G117="PN",G117="Lekár",G117="Náhradné voľno",G117="Služobná cesta"),I117,IF(G117="Pol dňa dovolenky",I117/2,0))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IF(YEAR(DATE('Nastavenie'!$B$5,1,1)+113)='Nastavenie'!$B$5,DATE('Nastavenie'!$B$5,1,1)+113,"")</f>
        <v>46501</v>
      </c>
      <c r="B118" s="19">
        <f>A118</f>
        <v>46501</v>
      </c>
      <c r="C118" s="20" t="str">
        <f>IF(A118="","",IF(COUNTIF('Sviatky'!$A$5:$A$94,A118)&gt;0,"Sviatok",IF(WEEKDAY(A118,2)&gt;5,"Víkend","Pracovný deň")))</f>
        <v>Víkend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IF(C118="Pracovný deň",'Nastavenie'!$B$6,0)</f>
        <v>0</v>
      </c>
      <c r="J118" s="22">
        <f>H118+IF(OR(G118="Dovolenka",G118="PN",G118="Lekár",G118="Náhradné voľno",G118="Služobná cesta"),I118,IF(G118="Pol dňa dovolenky",I118/2,0))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IF(YEAR(DATE('Nastavenie'!$B$5,1,1)+114)='Nastavenie'!$B$5,DATE('Nastavenie'!$B$5,1,1)+114,"")</f>
        <v>46502</v>
      </c>
      <c r="B119" s="19">
        <f>A119</f>
        <v>46502</v>
      </c>
      <c r="C119" s="20" t="str">
        <f>IF(A119="","",IF(COUNTIF('Sviatky'!$A$5:$A$94,A119)&gt;0,"Sviatok",IF(WEEKDAY(A119,2)&gt;5,"Víkend","Pracovný deň")))</f>
        <v>Víkend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IF(C119="Pracovný deň",'Nastavenie'!$B$6,0)</f>
        <v>0</v>
      </c>
      <c r="J119" s="22">
        <f>H119+IF(OR(G119="Dovolenka",G119="PN",G119="Lekár",G119="Náhradné voľno",G119="Služobná cesta"),I119,IF(G119="Pol dňa dovolenky",I119/2,0))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IF(YEAR(DATE('Nastavenie'!$B$5,1,1)+115)='Nastavenie'!$B$5,DATE('Nastavenie'!$B$5,1,1)+115,"")</f>
        <v>46503</v>
      </c>
      <c r="B120" s="19">
        <f>A120</f>
        <v>46503</v>
      </c>
      <c r="C120" s="20" t="str">
        <f>IF(A120="","",IF(COUNTIF('Sviatky'!$A$5:$A$94,A120)&gt;0,"Sviatok",IF(WEEKDAY(A120,2)&gt;5,"Víkend","Pracovný deň")))</f>
        <v>Pracovný deň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IF(C120="Pracovný deň",'Nastavenie'!$B$6,0)</f>
        <v>8</v>
      </c>
      <c r="J120" s="22">
        <f>H120+IF(OR(G120="Dovolenka",G120="PN",G120="Lekár",G120="Náhradné voľno",G120="Služobná cesta"),I120,IF(G120="Pol dňa dovolenky",I120/2,0))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IF(YEAR(DATE('Nastavenie'!$B$5,1,1)+116)='Nastavenie'!$B$5,DATE('Nastavenie'!$B$5,1,1)+116,"")</f>
        <v>46504</v>
      </c>
      <c r="B121" s="19">
        <f>A121</f>
        <v>46504</v>
      </c>
      <c r="C121" s="20" t="str">
        <f>IF(A121="","",IF(COUNTIF('Sviatky'!$A$5:$A$94,A121)&gt;0,"Sviatok",IF(WEEKDAY(A121,2)&gt;5,"Víkend","Pracovný deň")))</f>
        <v>Pracovný deň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IF(C121="Pracovný deň",'Nastavenie'!$B$6,0)</f>
        <v>8</v>
      </c>
      <c r="J121" s="22">
        <f>H121+IF(OR(G121="Dovolenka",G121="PN",G121="Lekár",G121="Náhradné voľno",G121="Služobná cesta"),I121,IF(G121="Pol dňa dovolenky",I121/2,0))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IF(YEAR(DATE('Nastavenie'!$B$5,1,1)+117)='Nastavenie'!$B$5,DATE('Nastavenie'!$B$5,1,1)+117,"")</f>
        <v>46505</v>
      </c>
      <c r="B122" s="19">
        <f>A122</f>
        <v>46505</v>
      </c>
      <c r="C122" s="20" t="str">
        <f>IF(A122="","",IF(COUNTIF('Sviatky'!$A$5:$A$94,A122)&gt;0,"Sviatok",IF(WEEKDAY(A122,2)&gt;5,"Víkend","Pracovný deň")))</f>
        <v>Pracovný deň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IF(C122="Pracovný deň",'Nastavenie'!$B$6,0)</f>
        <v>8</v>
      </c>
      <c r="J122" s="22">
        <f>H122+IF(OR(G122="Dovolenka",G122="PN",G122="Lekár",G122="Náhradné voľno",G122="Služobná cesta"),I122,IF(G122="Pol dňa dovolenky",I122/2,0))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IF(YEAR(DATE('Nastavenie'!$B$5,1,1)+118)='Nastavenie'!$B$5,DATE('Nastavenie'!$B$5,1,1)+118,"")</f>
        <v>46506</v>
      </c>
      <c r="B123" s="19">
        <f>A123</f>
        <v>46506</v>
      </c>
      <c r="C123" s="20" t="str">
        <f>IF(A123="","",IF(COUNTIF('Sviatky'!$A$5:$A$94,A123)&gt;0,"Sviatok",IF(WEEKDAY(A123,2)&gt;5,"Víkend","Pracovný deň")))</f>
        <v>Pracovný deň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IF(C123="Pracovný deň",'Nastavenie'!$B$6,0)</f>
        <v>8</v>
      </c>
      <c r="J123" s="22">
        <f>H123+IF(OR(G123="Dovolenka",G123="PN",G123="Lekár",G123="Náhradné voľno",G123="Služobná cesta"),I123,IF(G123="Pol dňa dovolenky",I123/2,0))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IF(YEAR(DATE('Nastavenie'!$B$5,1,1)+119)='Nastavenie'!$B$5,DATE('Nastavenie'!$B$5,1,1)+119,"")</f>
        <v>46507</v>
      </c>
      <c r="B124" s="19">
        <f>A124</f>
        <v>46507</v>
      </c>
      <c r="C124" s="20" t="str">
        <f>IF(A124="","",IF(COUNTIF('Sviatky'!$A$5:$A$94,A124)&gt;0,"Sviatok",IF(WEEKDAY(A124,2)&gt;5,"Víkend","Pracovný deň")))</f>
        <v>Pracovný deň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IF(C124="Pracovný deň",'Nastavenie'!$B$6,0)</f>
        <v>8</v>
      </c>
      <c r="J124" s="22">
        <f>H124+IF(OR(G124="Dovolenka",G124="PN",G124="Lekár",G124="Náhradné voľno",G124="Služobná cesta"),I124,IF(G124="Pol dňa dovolenky",I124/2,0))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IF(YEAR(DATE('Nastavenie'!$B$5,1,1)+120)='Nastavenie'!$B$5,DATE('Nastavenie'!$B$5,1,1)+120,"")</f>
        <v>46508</v>
      </c>
      <c r="B125" s="19">
        <f>A125</f>
        <v>46508</v>
      </c>
      <c r="C125" s="20" t="str">
        <f>IF(A125="","",IF(COUNTIF('Sviatky'!$A$5:$A$94,A125)&gt;0,"Sviatok",IF(WEEKDAY(A125,2)&gt;5,"Víkend","Pracovný deň")))</f>
        <v>Sviatok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IF(C125="Pracovný deň",'Nastavenie'!$B$6,0)</f>
        <v>0</v>
      </c>
      <c r="J125" s="22">
        <f>H125+IF(OR(G125="Dovolenka",G125="PN",G125="Lekár",G125="Náhradné voľno",G125="Služobná cesta"),I125,IF(G125="Pol dňa dovolenky",I125/2,0))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IF(YEAR(DATE('Nastavenie'!$B$5,1,1)+121)='Nastavenie'!$B$5,DATE('Nastavenie'!$B$5,1,1)+121,"")</f>
        <v>46509</v>
      </c>
      <c r="B126" s="19">
        <f>A126</f>
        <v>46509</v>
      </c>
      <c r="C126" s="20" t="str">
        <f>IF(A126="","",IF(COUNTIF('Sviatky'!$A$5:$A$94,A126)&gt;0,"Sviatok",IF(WEEKDAY(A126,2)&gt;5,"Víkend","Pracovný deň")))</f>
        <v>Víkend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IF(C126="Pracovný deň",'Nastavenie'!$B$6,0)</f>
        <v>0</v>
      </c>
      <c r="J126" s="22">
        <f>H126+IF(OR(G126="Dovolenka",G126="PN",G126="Lekár",G126="Náhradné voľno",G126="Služobná cesta"),I126,IF(G126="Pol dňa dovolenky",I126/2,0))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IF(YEAR(DATE('Nastavenie'!$B$5,1,1)+122)='Nastavenie'!$B$5,DATE('Nastavenie'!$B$5,1,1)+122,"")</f>
        <v>46510</v>
      </c>
      <c r="B127" s="19">
        <f>A127</f>
        <v>46510</v>
      </c>
      <c r="C127" s="20" t="str">
        <f>IF(A127="","",IF(COUNTIF('Sviatky'!$A$5:$A$94,A127)&gt;0,"Sviatok",IF(WEEKDAY(A127,2)&gt;5,"Víkend","Pracovný deň")))</f>
        <v>Pracovný deň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IF(C127="Pracovný deň",'Nastavenie'!$B$6,0)</f>
        <v>8</v>
      </c>
      <c r="J127" s="22">
        <f>H127+IF(OR(G127="Dovolenka",G127="PN",G127="Lekár",G127="Náhradné voľno",G127="Služobná cesta"),I127,IF(G127="Pol dňa dovolenky",I127/2,0))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IF(YEAR(DATE('Nastavenie'!$B$5,1,1)+123)='Nastavenie'!$B$5,DATE('Nastavenie'!$B$5,1,1)+123,"")</f>
        <v>46511</v>
      </c>
      <c r="B128" s="19">
        <f>A128</f>
        <v>46511</v>
      </c>
      <c r="C128" s="20" t="str">
        <f>IF(A128="","",IF(COUNTIF('Sviatky'!$A$5:$A$94,A128)&gt;0,"Sviatok",IF(WEEKDAY(A128,2)&gt;5,"Víkend","Pracovný deň")))</f>
        <v>Pracovný deň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IF(C128="Pracovný deň",'Nastavenie'!$B$6,0)</f>
        <v>8</v>
      </c>
      <c r="J128" s="22">
        <f>H128+IF(OR(G128="Dovolenka",G128="PN",G128="Lekár",G128="Náhradné voľno",G128="Služobná cesta"),I128,IF(G128="Pol dňa dovolenky",I128/2,0))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IF(YEAR(DATE('Nastavenie'!$B$5,1,1)+124)='Nastavenie'!$B$5,DATE('Nastavenie'!$B$5,1,1)+124,"")</f>
        <v>46512</v>
      </c>
      <c r="B129" s="19">
        <f>A129</f>
        <v>46512</v>
      </c>
      <c r="C129" s="20" t="str">
        <f>IF(A129="","",IF(COUNTIF('Sviatky'!$A$5:$A$94,A129)&gt;0,"Sviatok",IF(WEEKDAY(A129,2)&gt;5,"Víkend","Pracovný deň")))</f>
        <v>Pracovný deň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IF(C129="Pracovný deň",'Nastavenie'!$B$6,0)</f>
        <v>8</v>
      </c>
      <c r="J129" s="22">
        <f>H129+IF(OR(G129="Dovolenka",G129="PN",G129="Lekár",G129="Náhradné voľno",G129="Služobná cesta"),I129,IF(G129="Pol dňa dovolenky",I129/2,0))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IF(YEAR(DATE('Nastavenie'!$B$5,1,1)+125)='Nastavenie'!$B$5,DATE('Nastavenie'!$B$5,1,1)+125,"")</f>
        <v>46513</v>
      </c>
      <c r="B130" s="19">
        <f>A130</f>
        <v>46513</v>
      </c>
      <c r="C130" s="20" t="str">
        <f>IF(A130="","",IF(COUNTIF('Sviatky'!$A$5:$A$94,A130)&gt;0,"Sviatok",IF(WEEKDAY(A130,2)&gt;5,"Víkend","Pracovný deň")))</f>
        <v>Pracovný deň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IF(C130="Pracovný deň",'Nastavenie'!$B$6,0)</f>
        <v>8</v>
      </c>
      <c r="J130" s="22">
        <f>H130+IF(OR(G130="Dovolenka",G130="PN",G130="Lekár",G130="Náhradné voľno",G130="Služobná cesta"),I130,IF(G130="Pol dňa dovolenky",I130/2,0))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IF(YEAR(DATE('Nastavenie'!$B$5,1,1)+126)='Nastavenie'!$B$5,DATE('Nastavenie'!$B$5,1,1)+126,"")</f>
        <v>46514</v>
      </c>
      <c r="B131" s="19">
        <f>A131</f>
        <v>46514</v>
      </c>
      <c r="C131" s="20" t="str">
        <f>IF(A131="","",IF(COUNTIF('Sviatky'!$A$5:$A$94,A131)&gt;0,"Sviatok",IF(WEEKDAY(A131,2)&gt;5,"Víkend","Pracovný deň")))</f>
        <v>Pracovný deň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IF(C131="Pracovný deň",'Nastavenie'!$B$6,0)</f>
        <v>8</v>
      </c>
      <c r="J131" s="22">
        <f>H131+IF(OR(G131="Dovolenka",G131="PN",G131="Lekár",G131="Náhradné voľno",G131="Služobná cesta"),I131,IF(G131="Pol dňa dovolenky",I131/2,0))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IF(YEAR(DATE('Nastavenie'!$B$5,1,1)+127)='Nastavenie'!$B$5,DATE('Nastavenie'!$B$5,1,1)+127,"")</f>
        <v>46515</v>
      </c>
      <c r="B132" s="19">
        <f>A132</f>
        <v>46515</v>
      </c>
      <c r="C132" s="20" t="str">
        <f>IF(A132="","",IF(COUNTIF('Sviatky'!$A$5:$A$94,A132)&gt;0,"Sviatok",IF(WEEKDAY(A132,2)&gt;5,"Víkend","Pracovný deň")))</f>
        <v>Sviatok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IF(C132="Pracovný deň",'Nastavenie'!$B$6,0)</f>
        <v>0</v>
      </c>
      <c r="J132" s="22">
        <f>H132+IF(OR(G132="Dovolenka",G132="PN",G132="Lekár",G132="Náhradné voľno",G132="Služobná cesta"),I132,IF(G132="Pol dňa dovolenky",I132/2,0))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IF(YEAR(DATE('Nastavenie'!$B$5,1,1)+128)='Nastavenie'!$B$5,DATE('Nastavenie'!$B$5,1,1)+128,"")</f>
        <v>46516</v>
      </c>
      <c r="B133" s="19">
        <f>A133</f>
        <v>46516</v>
      </c>
      <c r="C133" s="20" t="str">
        <f>IF(A133="","",IF(COUNTIF('Sviatky'!$A$5:$A$94,A133)&gt;0,"Sviatok",IF(WEEKDAY(A133,2)&gt;5,"Víkend","Pracovný deň")))</f>
        <v>Víkend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IF(C133="Pracovný deň",'Nastavenie'!$B$6,0)</f>
        <v>0</v>
      </c>
      <c r="J133" s="22">
        <f>H133+IF(OR(G133="Dovolenka",G133="PN",G133="Lekár",G133="Náhradné voľno",G133="Služobná cesta"),I133,IF(G133="Pol dňa dovolenky",I133/2,0))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IF(YEAR(DATE('Nastavenie'!$B$5,1,1)+129)='Nastavenie'!$B$5,DATE('Nastavenie'!$B$5,1,1)+129,"")</f>
        <v>46517</v>
      </c>
      <c r="B134" s="19">
        <f>A134</f>
        <v>46517</v>
      </c>
      <c r="C134" s="20" t="str">
        <f>IF(A134="","",IF(COUNTIF('Sviatky'!$A$5:$A$94,A134)&gt;0,"Sviatok",IF(WEEKDAY(A134,2)&gt;5,"Víkend","Pracovný deň")))</f>
        <v>Pracovný deň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IF(C134="Pracovný deň",'Nastavenie'!$B$6,0)</f>
        <v>8</v>
      </c>
      <c r="J134" s="22">
        <f>H134+IF(OR(G134="Dovolenka",G134="PN",G134="Lekár",G134="Náhradné voľno",G134="Služobná cesta"),I134,IF(G134="Pol dňa dovolenky",I134/2,0))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IF(YEAR(DATE('Nastavenie'!$B$5,1,1)+130)='Nastavenie'!$B$5,DATE('Nastavenie'!$B$5,1,1)+130,"")</f>
        <v>46518</v>
      </c>
      <c r="B135" s="19">
        <f>A135</f>
        <v>46518</v>
      </c>
      <c r="C135" s="20" t="str">
        <f>IF(A135="","",IF(COUNTIF('Sviatky'!$A$5:$A$94,A135)&gt;0,"Sviatok",IF(WEEKDAY(A135,2)&gt;5,"Víkend","Pracovný deň")))</f>
        <v>Pracovný deň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IF(C135="Pracovný deň",'Nastavenie'!$B$6,0)</f>
        <v>8</v>
      </c>
      <c r="J135" s="22">
        <f>H135+IF(OR(G135="Dovolenka",G135="PN",G135="Lekár",G135="Náhradné voľno",G135="Služobná cesta"),I135,IF(G135="Pol dňa dovolenky",I135/2,0))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IF(YEAR(DATE('Nastavenie'!$B$5,1,1)+131)='Nastavenie'!$B$5,DATE('Nastavenie'!$B$5,1,1)+131,"")</f>
        <v>46519</v>
      </c>
      <c r="B136" s="19">
        <f>A136</f>
        <v>46519</v>
      </c>
      <c r="C136" s="20" t="str">
        <f>IF(A136="","",IF(COUNTIF('Sviatky'!$A$5:$A$94,A136)&gt;0,"Sviatok",IF(WEEKDAY(A136,2)&gt;5,"Víkend","Pracovný deň")))</f>
        <v>Pracovný deň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IF(C136="Pracovný deň",'Nastavenie'!$B$6,0)</f>
        <v>8</v>
      </c>
      <c r="J136" s="22">
        <f>H136+IF(OR(G136="Dovolenka",G136="PN",G136="Lekár",G136="Náhradné voľno",G136="Služobná cesta"),I136,IF(G136="Pol dňa dovolenky",I136/2,0))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IF(YEAR(DATE('Nastavenie'!$B$5,1,1)+132)='Nastavenie'!$B$5,DATE('Nastavenie'!$B$5,1,1)+132,"")</f>
        <v>46520</v>
      </c>
      <c r="B137" s="19">
        <f>A137</f>
        <v>46520</v>
      </c>
      <c r="C137" s="20" t="str">
        <f>IF(A137="","",IF(COUNTIF('Sviatky'!$A$5:$A$94,A137)&gt;0,"Sviatok",IF(WEEKDAY(A137,2)&gt;5,"Víkend","Pracovný deň")))</f>
        <v>Pracovný deň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IF(C137="Pracovný deň",'Nastavenie'!$B$6,0)</f>
        <v>8</v>
      </c>
      <c r="J137" s="22">
        <f>H137+IF(OR(G137="Dovolenka",G137="PN",G137="Lekár",G137="Náhradné voľno",G137="Služobná cesta"),I137,IF(G137="Pol dňa dovolenky",I137/2,0))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IF(YEAR(DATE('Nastavenie'!$B$5,1,1)+133)='Nastavenie'!$B$5,DATE('Nastavenie'!$B$5,1,1)+133,"")</f>
        <v>46521</v>
      </c>
      <c r="B138" s="19">
        <f>A138</f>
        <v>46521</v>
      </c>
      <c r="C138" s="20" t="str">
        <f>IF(A138="","",IF(COUNTIF('Sviatky'!$A$5:$A$94,A138)&gt;0,"Sviatok",IF(WEEKDAY(A138,2)&gt;5,"Víkend","Pracovný deň")))</f>
        <v>Pracovný deň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IF(C138="Pracovný deň",'Nastavenie'!$B$6,0)</f>
        <v>8</v>
      </c>
      <c r="J138" s="22">
        <f>H138+IF(OR(G138="Dovolenka",G138="PN",G138="Lekár",G138="Náhradné voľno",G138="Služobná cesta"),I138,IF(G138="Pol dňa dovolenky",I138/2,0))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IF(YEAR(DATE('Nastavenie'!$B$5,1,1)+134)='Nastavenie'!$B$5,DATE('Nastavenie'!$B$5,1,1)+134,"")</f>
        <v>46522</v>
      </c>
      <c r="B139" s="19">
        <f>A139</f>
        <v>46522</v>
      </c>
      <c r="C139" s="20" t="str">
        <f>IF(A139="","",IF(COUNTIF('Sviatky'!$A$5:$A$94,A139)&gt;0,"Sviatok",IF(WEEKDAY(A139,2)&gt;5,"Víkend","Pracovný deň")))</f>
        <v>Víkend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IF(C139="Pracovný deň",'Nastavenie'!$B$6,0)</f>
        <v>0</v>
      </c>
      <c r="J139" s="22">
        <f>H139+IF(OR(G139="Dovolenka",G139="PN",G139="Lekár",G139="Náhradné voľno",G139="Služobná cesta"),I139,IF(G139="Pol dňa dovolenky",I139/2,0))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IF(YEAR(DATE('Nastavenie'!$B$5,1,1)+135)='Nastavenie'!$B$5,DATE('Nastavenie'!$B$5,1,1)+135,"")</f>
        <v>46523</v>
      </c>
      <c r="B140" s="19">
        <f>A140</f>
        <v>46523</v>
      </c>
      <c r="C140" s="20" t="str">
        <f>IF(A140="","",IF(COUNTIF('Sviatky'!$A$5:$A$94,A140)&gt;0,"Sviatok",IF(WEEKDAY(A140,2)&gt;5,"Víkend","Pracovný deň")))</f>
        <v>Víkend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IF(C140="Pracovný deň",'Nastavenie'!$B$6,0)</f>
        <v>0</v>
      </c>
      <c r="J140" s="22">
        <f>H140+IF(OR(G140="Dovolenka",G140="PN",G140="Lekár",G140="Náhradné voľno",G140="Služobná cesta"),I140,IF(G140="Pol dňa dovolenky",I140/2,0))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IF(YEAR(DATE('Nastavenie'!$B$5,1,1)+136)='Nastavenie'!$B$5,DATE('Nastavenie'!$B$5,1,1)+136,"")</f>
        <v>46524</v>
      </c>
      <c r="B141" s="19">
        <f>A141</f>
        <v>46524</v>
      </c>
      <c r="C141" s="20" t="str">
        <f>IF(A141="","",IF(COUNTIF('Sviatky'!$A$5:$A$94,A141)&gt;0,"Sviatok",IF(WEEKDAY(A141,2)&gt;5,"Víkend","Pracovný deň")))</f>
        <v>Pracovný deň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IF(C141="Pracovný deň",'Nastavenie'!$B$6,0)</f>
        <v>8</v>
      </c>
      <c r="J141" s="22">
        <f>H141+IF(OR(G141="Dovolenka",G141="PN",G141="Lekár",G141="Náhradné voľno",G141="Služobná cesta"),I141,IF(G141="Pol dňa dovolenky",I141/2,0))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IF(YEAR(DATE('Nastavenie'!$B$5,1,1)+137)='Nastavenie'!$B$5,DATE('Nastavenie'!$B$5,1,1)+137,"")</f>
        <v>46525</v>
      </c>
      <c r="B142" s="19">
        <f>A142</f>
        <v>46525</v>
      </c>
      <c r="C142" s="20" t="str">
        <f>IF(A142="","",IF(COUNTIF('Sviatky'!$A$5:$A$94,A142)&gt;0,"Sviatok",IF(WEEKDAY(A142,2)&gt;5,"Víkend","Pracovný deň")))</f>
        <v>Pracovný deň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IF(C142="Pracovný deň",'Nastavenie'!$B$6,0)</f>
        <v>8</v>
      </c>
      <c r="J142" s="22">
        <f>H142+IF(OR(G142="Dovolenka",G142="PN",G142="Lekár",G142="Náhradné voľno",G142="Služobná cesta"),I142,IF(G142="Pol dňa dovolenky",I142/2,0))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IF(YEAR(DATE('Nastavenie'!$B$5,1,1)+138)='Nastavenie'!$B$5,DATE('Nastavenie'!$B$5,1,1)+138,"")</f>
        <v>46526</v>
      </c>
      <c r="B143" s="19">
        <f>A143</f>
        <v>46526</v>
      </c>
      <c r="C143" s="20" t="str">
        <f>IF(A143="","",IF(COUNTIF('Sviatky'!$A$5:$A$94,A143)&gt;0,"Sviatok",IF(WEEKDAY(A143,2)&gt;5,"Víkend","Pracovný deň")))</f>
        <v>Pracovný deň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IF(C143="Pracovný deň",'Nastavenie'!$B$6,0)</f>
        <v>8</v>
      </c>
      <c r="J143" s="22">
        <f>H143+IF(OR(G143="Dovolenka",G143="PN",G143="Lekár",G143="Náhradné voľno",G143="Služobná cesta"),I143,IF(G143="Pol dňa dovolenky",I143/2,0))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IF(YEAR(DATE('Nastavenie'!$B$5,1,1)+139)='Nastavenie'!$B$5,DATE('Nastavenie'!$B$5,1,1)+139,"")</f>
        <v>46527</v>
      </c>
      <c r="B144" s="19">
        <f>A144</f>
        <v>46527</v>
      </c>
      <c r="C144" s="20" t="str">
        <f>IF(A144="","",IF(COUNTIF('Sviatky'!$A$5:$A$94,A144)&gt;0,"Sviatok",IF(WEEKDAY(A144,2)&gt;5,"Víkend","Pracovný deň")))</f>
        <v>Pracovný deň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IF(C144="Pracovný deň",'Nastavenie'!$B$6,0)</f>
        <v>8</v>
      </c>
      <c r="J144" s="22">
        <f>H144+IF(OR(G144="Dovolenka",G144="PN",G144="Lekár",G144="Náhradné voľno",G144="Služobná cesta"),I144,IF(G144="Pol dňa dovolenky",I144/2,0))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IF(YEAR(DATE('Nastavenie'!$B$5,1,1)+140)='Nastavenie'!$B$5,DATE('Nastavenie'!$B$5,1,1)+140,"")</f>
        <v>46528</v>
      </c>
      <c r="B145" s="19">
        <f>A145</f>
        <v>46528</v>
      </c>
      <c r="C145" s="20" t="str">
        <f>IF(A145="","",IF(COUNTIF('Sviatky'!$A$5:$A$94,A145)&gt;0,"Sviatok",IF(WEEKDAY(A145,2)&gt;5,"Víkend","Pracovný deň")))</f>
        <v>Pracovný deň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IF(C145="Pracovný deň",'Nastavenie'!$B$6,0)</f>
        <v>8</v>
      </c>
      <c r="J145" s="22">
        <f>H145+IF(OR(G145="Dovolenka",G145="PN",G145="Lekár",G145="Náhradné voľno",G145="Služobná cesta"),I145,IF(G145="Pol dňa dovolenky",I145/2,0))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IF(YEAR(DATE('Nastavenie'!$B$5,1,1)+141)='Nastavenie'!$B$5,DATE('Nastavenie'!$B$5,1,1)+141,"")</f>
        <v>46529</v>
      </c>
      <c r="B146" s="19">
        <f>A146</f>
        <v>46529</v>
      </c>
      <c r="C146" s="20" t="str">
        <f>IF(A146="","",IF(COUNTIF('Sviatky'!$A$5:$A$94,A146)&gt;0,"Sviatok",IF(WEEKDAY(A146,2)&gt;5,"Víkend","Pracovný deň")))</f>
        <v>Víkend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IF(C146="Pracovný deň",'Nastavenie'!$B$6,0)</f>
        <v>0</v>
      </c>
      <c r="J146" s="22">
        <f>H146+IF(OR(G146="Dovolenka",G146="PN",G146="Lekár",G146="Náhradné voľno",G146="Služobná cesta"),I146,IF(G146="Pol dňa dovolenky",I146/2,0))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IF(YEAR(DATE('Nastavenie'!$B$5,1,1)+142)='Nastavenie'!$B$5,DATE('Nastavenie'!$B$5,1,1)+142,"")</f>
        <v>46530</v>
      </c>
      <c r="B147" s="19">
        <f>A147</f>
        <v>46530</v>
      </c>
      <c r="C147" s="20" t="str">
        <f>IF(A147="","",IF(COUNTIF('Sviatky'!$A$5:$A$94,A147)&gt;0,"Sviatok",IF(WEEKDAY(A147,2)&gt;5,"Víkend","Pracovný deň")))</f>
        <v>Víkend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IF(C147="Pracovný deň",'Nastavenie'!$B$6,0)</f>
        <v>0</v>
      </c>
      <c r="J147" s="22">
        <f>H147+IF(OR(G147="Dovolenka",G147="PN",G147="Lekár",G147="Náhradné voľno",G147="Služobná cesta"),I147,IF(G147="Pol dňa dovolenky",I147/2,0))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IF(YEAR(DATE('Nastavenie'!$B$5,1,1)+143)='Nastavenie'!$B$5,DATE('Nastavenie'!$B$5,1,1)+143,"")</f>
        <v>46531</v>
      </c>
      <c r="B148" s="19">
        <f>A148</f>
        <v>46531</v>
      </c>
      <c r="C148" s="20" t="str">
        <f>IF(A148="","",IF(COUNTIF('Sviatky'!$A$5:$A$94,A148)&gt;0,"Sviatok",IF(WEEKDAY(A148,2)&gt;5,"Víkend","Pracovný deň")))</f>
        <v>Pracovný deň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IF(C148="Pracovný deň",'Nastavenie'!$B$6,0)</f>
        <v>8</v>
      </c>
      <c r="J148" s="22">
        <f>H148+IF(OR(G148="Dovolenka",G148="PN",G148="Lekár",G148="Náhradné voľno",G148="Služobná cesta"),I148,IF(G148="Pol dňa dovolenky",I148/2,0))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IF(YEAR(DATE('Nastavenie'!$B$5,1,1)+144)='Nastavenie'!$B$5,DATE('Nastavenie'!$B$5,1,1)+144,"")</f>
        <v>46532</v>
      </c>
      <c r="B149" s="19">
        <f>A149</f>
        <v>46532</v>
      </c>
      <c r="C149" s="20" t="str">
        <f>IF(A149="","",IF(COUNTIF('Sviatky'!$A$5:$A$94,A149)&gt;0,"Sviatok",IF(WEEKDAY(A149,2)&gt;5,"Víkend","Pracovný deň")))</f>
        <v>Pracovný deň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IF(C149="Pracovný deň",'Nastavenie'!$B$6,0)</f>
        <v>8</v>
      </c>
      <c r="J149" s="22">
        <f>H149+IF(OR(G149="Dovolenka",G149="PN",G149="Lekár",G149="Náhradné voľno",G149="Služobná cesta"),I149,IF(G149="Pol dňa dovolenky",I149/2,0))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IF(YEAR(DATE('Nastavenie'!$B$5,1,1)+145)='Nastavenie'!$B$5,DATE('Nastavenie'!$B$5,1,1)+145,"")</f>
        <v>46533</v>
      </c>
      <c r="B150" s="19">
        <f>A150</f>
        <v>46533</v>
      </c>
      <c r="C150" s="20" t="str">
        <f>IF(A150="","",IF(COUNTIF('Sviatky'!$A$5:$A$94,A150)&gt;0,"Sviatok",IF(WEEKDAY(A150,2)&gt;5,"Víkend","Pracovný deň")))</f>
        <v>Pracovný deň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IF(C150="Pracovný deň",'Nastavenie'!$B$6,0)</f>
        <v>8</v>
      </c>
      <c r="J150" s="22">
        <f>H150+IF(OR(G150="Dovolenka",G150="PN",G150="Lekár",G150="Náhradné voľno",G150="Služobná cesta"),I150,IF(G150="Pol dňa dovolenky",I150/2,0))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IF(YEAR(DATE('Nastavenie'!$B$5,1,1)+146)='Nastavenie'!$B$5,DATE('Nastavenie'!$B$5,1,1)+146,"")</f>
        <v>46534</v>
      </c>
      <c r="B151" s="19">
        <f>A151</f>
        <v>46534</v>
      </c>
      <c r="C151" s="20" t="str">
        <f>IF(A151="","",IF(COUNTIF('Sviatky'!$A$5:$A$94,A151)&gt;0,"Sviatok",IF(WEEKDAY(A151,2)&gt;5,"Víkend","Pracovný deň")))</f>
        <v>Pracovný deň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IF(C151="Pracovný deň",'Nastavenie'!$B$6,0)</f>
        <v>8</v>
      </c>
      <c r="J151" s="22">
        <f>H151+IF(OR(G151="Dovolenka",G151="PN",G151="Lekár",G151="Náhradné voľno",G151="Služobná cesta"),I151,IF(G151="Pol dňa dovolenky",I151/2,0))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IF(YEAR(DATE('Nastavenie'!$B$5,1,1)+147)='Nastavenie'!$B$5,DATE('Nastavenie'!$B$5,1,1)+147,"")</f>
        <v>46535</v>
      </c>
      <c r="B152" s="19">
        <f>A152</f>
        <v>46535</v>
      </c>
      <c r="C152" s="20" t="str">
        <f>IF(A152="","",IF(COUNTIF('Sviatky'!$A$5:$A$94,A152)&gt;0,"Sviatok",IF(WEEKDAY(A152,2)&gt;5,"Víkend","Pracovný deň")))</f>
        <v>Pracovný deň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IF(C152="Pracovný deň",'Nastavenie'!$B$6,0)</f>
        <v>8</v>
      </c>
      <c r="J152" s="22">
        <f>H152+IF(OR(G152="Dovolenka",G152="PN",G152="Lekár",G152="Náhradné voľno",G152="Služobná cesta"),I152,IF(G152="Pol dňa dovolenky",I152/2,0))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IF(YEAR(DATE('Nastavenie'!$B$5,1,1)+148)='Nastavenie'!$B$5,DATE('Nastavenie'!$B$5,1,1)+148,"")</f>
        <v>46536</v>
      </c>
      <c r="B153" s="19">
        <f>A153</f>
        <v>46536</v>
      </c>
      <c r="C153" s="20" t="str">
        <f>IF(A153="","",IF(COUNTIF('Sviatky'!$A$5:$A$94,A153)&gt;0,"Sviatok",IF(WEEKDAY(A153,2)&gt;5,"Víkend","Pracovný deň")))</f>
        <v>Víkend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IF(C153="Pracovný deň",'Nastavenie'!$B$6,0)</f>
        <v>0</v>
      </c>
      <c r="J153" s="22">
        <f>H153+IF(OR(G153="Dovolenka",G153="PN",G153="Lekár",G153="Náhradné voľno",G153="Služobná cesta"),I153,IF(G153="Pol dňa dovolenky",I153/2,0))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IF(YEAR(DATE('Nastavenie'!$B$5,1,1)+149)='Nastavenie'!$B$5,DATE('Nastavenie'!$B$5,1,1)+149,"")</f>
        <v>46537</v>
      </c>
      <c r="B154" s="19">
        <f>A154</f>
        <v>46537</v>
      </c>
      <c r="C154" s="20" t="str">
        <f>IF(A154="","",IF(COUNTIF('Sviatky'!$A$5:$A$94,A154)&gt;0,"Sviatok",IF(WEEKDAY(A154,2)&gt;5,"Víkend","Pracovný deň")))</f>
        <v>Víkend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IF(C154="Pracovný deň",'Nastavenie'!$B$6,0)</f>
        <v>0</v>
      </c>
      <c r="J154" s="22">
        <f>H154+IF(OR(G154="Dovolenka",G154="PN",G154="Lekár",G154="Náhradné voľno",G154="Služobná cesta"),I154,IF(G154="Pol dňa dovolenky",I154/2,0))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IF(YEAR(DATE('Nastavenie'!$B$5,1,1)+150)='Nastavenie'!$B$5,DATE('Nastavenie'!$B$5,1,1)+150,"")</f>
        <v>46538</v>
      </c>
      <c r="B155" s="19">
        <f>A155</f>
        <v>46538</v>
      </c>
      <c r="C155" s="20" t="str">
        <f>IF(A155="","",IF(COUNTIF('Sviatky'!$A$5:$A$94,A155)&gt;0,"Sviatok",IF(WEEKDAY(A155,2)&gt;5,"Víkend","Pracovný deň")))</f>
        <v>Pracovný deň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IF(C155="Pracovný deň",'Nastavenie'!$B$6,0)</f>
        <v>8</v>
      </c>
      <c r="J155" s="22">
        <f>H155+IF(OR(G155="Dovolenka",G155="PN",G155="Lekár",G155="Náhradné voľno",G155="Služobná cesta"),I155,IF(G155="Pol dňa dovolenky",I155/2,0))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IF(YEAR(DATE('Nastavenie'!$B$5,1,1)+151)='Nastavenie'!$B$5,DATE('Nastavenie'!$B$5,1,1)+151,"")</f>
        <v>46539</v>
      </c>
      <c r="B156" s="19">
        <f>A156</f>
        <v>46539</v>
      </c>
      <c r="C156" s="20" t="str">
        <f>IF(A156="","",IF(COUNTIF('Sviatky'!$A$5:$A$94,A156)&gt;0,"Sviatok",IF(WEEKDAY(A156,2)&gt;5,"Víkend","Pracovný deň")))</f>
        <v>Pracovný deň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IF(C156="Pracovný deň",'Nastavenie'!$B$6,0)</f>
        <v>8</v>
      </c>
      <c r="J156" s="22">
        <f>H156+IF(OR(G156="Dovolenka",G156="PN",G156="Lekár",G156="Náhradné voľno",G156="Služobná cesta"),I156,IF(G156="Pol dňa dovolenky",I156/2,0))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IF(YEAR(DATE('Nastavenie'!$B$5,1,1)+152)='Nastavenie'!$B$5,DATE('Nastavenie'!$B$5,1,1)+152,"")</f>
        <v>46540</v>
      </c>
      <c r="B157" s="19">
        <f>A157</f>
        <v>46540</v>
      </c>
      <c r="C157" s="20" t="str">
        <f>IF(A157="","",IF(COUNTIF('Sviatky'!$A$5:$A$94,A157)&gt;0,"Sviatok",IF(WEEKDAY(A157,2)&gt;5,"Víkend","Pracovný deň")))</f>
        <v>Pracovný deň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IF(C157="Pracovný deň",'Nastavenie'!$B$6,0)</f>
        <v>8</v>
      </c>
      <c r="J157" s="22">
        <f>H157+IF(OR(G157="Dovolenka",G157="PN",G157="Lekár",G157="Náhradné voľno",G157="Služobná cesta"),I157,IF(G157="Pol dňa dovolenky",I157/2,0))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IF(YEAR(DATE('Nastavenie'!$B$5,1,1)+153)='Nastavenie'!$B$5,DATE('Nastavenie'!$B$5,1,1)+153,"")</f>
        <v>46541</v>
      </c>
      <c r="B158" s="19">
        <f>A158</f>
        <v>46541</v>
      </c>
      <c r="C158" s="20" t="str">
        <f>IF(A158="","",IF(COUNTIF('Sviatky'!$A$5:$A$94,A158)&gt;0,"Sviatok",IF(WEEKDAY(A158,2)&gt;5,"Víkend","Pracovný deň")))</f>
        <v>Pracovný deň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IF(C158="Pracovný deň",'Nastavenie'!$B$6,0)</f>
        <v>8</v>
      </c>
      <c r="J158" s="22">
        <f>H158+IF(OR(G158="Dovolenka",G158="PN",G158="Lekár",G158="Náhradné voľno",G158="Služobná cesta"),I158,IF(G158="Pol dňa dovolenky",I158/2,0))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IF(YEAR(DATE('Nastavenie'!$B$5,1,1)+154)='Nastavenie'!$B$5,DATE('Nastavenie'!$B$5,1,1)+154,"")</f>
        <v>46542</v>
      </c>
      <c r="B159" s="19">
        <f>A159</f>
        <v>46542</v>
      </c>
      <c r="C159" s="20" t="str">
        <f>IF(A159="","",IF(COUNTIF('Sviatky'!$A$5:$A$94,A159)&gt;0,"Sviatok",IF(WEEKDAY(A159,2)&gt;5,"Víkend","Pracovný deň")))</f>
        <v>Pracovný deň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IF(C159="Pracovný deň",'Nastavenie'!$B$6,0)</f>
        <v>8</v>
      </c>
      <c r="J159" s="22">
        <f>H159+IF(OR(G159="Dovolenka",G159="PN",G159="Lekár",G159="Náhradné voľno",G159="Služobná cesta"),I159,IF(G159="Pol dňa dovolenky",I159/2,0))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IF(YEAR(DATE('Nastavenie'!$B$5,1,1)+155)='Nastavenie'!$B$5,DATE('Nastavenie'!$B$5,1,1)+155,"")</f>
        <v>46543</v>
      </c>
      <c r="B160" s="19">
        <f>A160</f>
        <v>46543</v>
      </c>
      <c r="C160" s="20" t="str">
        <f>IF(A160="","",IF(COUNTIF('Sviatky'!$A$5:$A$94,A160)&gt;0,"Sviatok",IF(WEEKDAY(A160,2)&gt;5,"Víkend","Pracovný deň")))</f>
        <v>Víkend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IF(C160="Pracovný deň",'Nastavenie'!$B$6,0)</f>
        <v>0</v>
      </c>
      <c r="J160" s="22">
        <f>H160+IF(OR(G160="Dovolenka",G160="PN",G160="Lekár",G160="Náhradné voľno",G160="Služobná cesta"),I160,IF(G160="Pol dňa dovolenky",I160/2,0))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IF(YEAR(DATE('Nastavenie'!$B$5,1,1)+156)='Nastavenie'!$B$5,DATE('Nastavenie'!$B$5,1,1)+156,"")</f>
        <v>46544</v>
      </c>
      <c r="B161" s="19">
        <f>A161</f>
        <v>46544</v>
      </c>
      <c r="C161" s="20" t="str">
        <f>IF(A161="","",IF(COUNTIF('Sviatky'!$A$5:$A$94,A161)&gt;0,"Sviatok",IF(WEEKDAY(A161,2)&gt;5,"Víkend","Pracovný deň")))</f>
        <v>Víkend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IF(C161="Pracovný deň",'Nastavenie'!$B$6,0)</f>
        <v>0</v>
      </c>
      <c r="J161" s="22">
        <f>H161+IF(OR(G161="Dovolenka",G161="PN",G161="Lekár",G161="Náhradné voľno",G161="Služobná cesta"),I161,IF(G161="Pol dňa dovolenky",I161/2,0))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IF(YEAR(DATE('Nastavenie'!$B$5,1,1)+157)='Nastavenie'!$B$5,DATE('Nastavenie'!$B$5,1,1)+157,"")</f>
        <v>46545</v>
      </c>
      <c r="B162" s="19">
        <f>A162</f>
        <v>46545</v>
      </c>
      <c r="C162" s="20" t="str">
        <f>IF(A162="","",IF(COUNTIF('Sviatky'!$A$5:$A$94,A162)&gt;0,"Sviatok",IF(WEEKDAY(A162,2)&gt;5,"Víkend","Pracovný deň")))</f>
        <v>Pracovný deň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IF(C162="Pracovný deň",'Nastavenie'!$B$6,0)</f>
        <v>8</v>
      </c>
      <c r="J162" s="22">
        <f>H162+IF(OR(G162="Dovolenka",G162="PN",G162="Lekár",G162="Náhradné voľno",G162="Služobná cesta"),I162,IF(G162="Pol dňa dovolenky",I162/2,0))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IF(YEAR(DATE('Nastavenie'!$B$5,1,1)+158)='Nastavenie'!$B$5,DATE('Nastavenie'!$B$5,1,1)+158,"")</f>
        <v>46546</v>
      </c>
      <c r="B163" s="19">
        <f>A163</f>
        <v>46546</v>
      </c>
      <c r="C163" s="20" t="str">
        <f>IF(A163="","",IF(COUNTIF('Sviatky'!$A$5:$A$94,A163)&gt;0,"Sviatok",IF(WEEKDAY(A163,2)&gt;5,"Víkend","Pracovný deň")))</f>
        <v>Pracovný deň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IF(C163="Pracovný deň",'Nastavenie'!$B$6,0)</f>
        <v>8</v>
      </c>
      <c r="J163" s="22">
        <f>H163+IF(OR(G163="Dovolenka",G163="PN",G163="Lekár",G163="Náhradné voľno",G163="Služobná cesta"),I163,IF(G163="Pol dňa dovolenky",I163/2,0))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IF(YEAR(DATE('Nastavenie'!$B$5,1,1)+159)='Nastavenie'!$B$5,DATE('Nastavenie'!$B$5,1,1)+159,"")</f>
        <v>46547</v>
      </c>
      <c r="B164" s="19">
        <f>A164</f>
        <v>46547</v>
      </c>
      <c r="C164" s="20" t="str">
        <f>IF(A164="","",IF(COUNTIF('Sviatky'!$A$5:$A$94,A164)&gt;0,"Sviatok",IF(WEEKDAY(A164,2)&gt;5,"Víkend","Pracovný deň")))</f>
        <v>Pracovný deň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IF(C164="Pracovný deň",'Nastavenie'!$B$6,0)</f>
        <v>8</v>
      </c>
      <c r="J164" s="22">
        <f>H164+IF(OR(G164="Dovolenka",G164="PN",G164="Lekár",G164="Náhradné voľno",G164="Služobná cesta"),I164,IF(G164="Pol dňa dovolenky",I164/2,0))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IF(YEAR(DATE('Nastavenie'!$B$5,1,1)+160)='Nastavenie'!$B$5,DATE('Nastavenie'!$B$5,1,1)+160,"")</f>
        <v>46548</v>
      </c>
      <c r="B165" s="19">
        <f>A165</f>
        <v>46548</v>
      </c>
      <c r="C165" s="20" t="str">
        <f>IF(A165="","",IF(COUNTIF('Sviatky'!$A$5:$A$94,A165)&gt;0,"Sviatok",IF(WEEKDAY(A165,2)&gt;5,"Víkend","Pracovný deň")))</f>
        <v>Pracovný deň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IF(C165="Pracovný deň",'Nastavenie'!$B$6,0)</f>
        <v>8</v>
      </c>
      <c r="J165" s="22">
        <f>H165+IF(OR(G165="Dovolenka",G165="PN",G165="Lekár",G165="Náhradné voľno",G165="Služobná cesta"),I165,IF(G165="Pol dňa dovolenky",I165/2,0))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IF(YEAR(DATE('Nastavenie'!$B$5,1,1)+161)='Nastavenie'!$B$5,DATE('Nastavenie'!$B$5,1,1)+161,"")</f>
        <v>46549</v>
      </c>
      <c r="B166" s="19">
        <f>A166</f>
        <v>46549</v>
      </c>
      <c r="C166" s="20" t="str">
        <f>IF(A166="","",IF(COUNTIF('Sviatky'!$A$5:$A$94,A166)&gt;0,"Sviatok",IF(WEEKDAY(A166,2)&gt;5,"Víkend","Pracovný deň")))</f>
        <v>Pracovný deň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IF(C166="Pracovný deň",'Nastavenie'!$B$6,0)</f>
        <v>8</v>
      </c>
      <c r="J166" s="22">
        <f>H166+IF(OR(G166="Dovolenka",G166="PN",G166="Lekár",G166="Náhradné voľno",G166="Služobná cesta"),I166,IF(G166="Pol dňa dovolenky",I166/2,0))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IF(YEAR(DATE('Nastavenie'!$B$5,1,1)+162)='Nastavenie'!$B$5,DATE('Nastavenie'!$B$5,1,1)+162,"")</f>
        <v>46550</v>
      </c>
      <c r="B167" s="19">
        <f>A167</f>
        <v>46550</v>
      </c>
      <c r="C167" s="20" t="str">
        <f>IF(A167="","",IF(COUNTIF('Sviatky'!$A$5:$A$94,A167)&gt;0,"Sviatok",IF(WEEKDAY(A167,2)&gt;5,"Víkend","Pracovný deň")))</f>
        <v>Víkend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IF(C167="Pracovný deň",'Nastavenie'!$B$6,0)</f>
        <v>0</v>
      </c>
      <c r="J167" s="22">
        <f>H167+IF(OR(G167="Dovolenka",G167="PN",G167="Lekár",G167="Náhradné voľno",G167="Služobná cesta"),I167,IF(G167="Pol dňa dovolenky",I167/2,0))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IF(YEAR(DATE('Nastavenie'!$B$5,1,1)+163)='Nastavenie'!$B$5,DATE('Nastavenie'!$B$5,1,1)+163,"")</f>
        <v>46551</v>
      </c>
      <c r="B168" s="19">
        <f>A168</f>
        <v>46551</v>
      </c>
      <c r="C168" s="20" t="str">
        <f>IF(A168="","",IF(COUNTIF('Sviatky'!$A$5:$A$94,A168)&gt;0,"Sviatok",IF(WEEKDAY(A168,2)&gt;5,"Víkend","Pracovný deň")))</f>
        <v>Víkend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IF(C168="Pracovný deň",'Nastavenie'!$B$6,0)</f>
        <v>0</v>
      </c>
      <c r="J168" s="22">
        <f>H168+IF(OR(G168="Dovolenka",G168="PN",G168="Lekár",G168="Náhradné voľno",G168="Služobná cesta"),I168,IF(G168="Pol dňa dovolenky",I168/2,0))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IF(YEAR(DATE('Nastavenie'!$B$5,1,1)+164)='Nastavenie'!$B$5,DATE('Nastavenie'!$B$5,1,1)+164,"")</f>
        <v>46552</v>
      </c>
      <c r="B169" s="19">
        <f>A169</f>
        <v>46552</v>
      </c>
      <c r="C169" s="20" t="str">
        <f>IF(A169="","",IF(COUNTIF('Sviatky'!$A$5:$A$94,A169)&gt;0,"Sviatok",IF(WEEKDAY(A169,2)&gt;5,"Víkend","Pracovný deň")))</f>
        <v>Pracovný deň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IF(C169="Pracovný deň",'Nastavenie'!$B$6,0)</f>
        <v>8</v>
      </c>
      <c r="J169" s="22">
        <f>H169+IF(OR(G169="Dovolenka",G169="PN",G169="Lekár",G169="Náhradné voľno",G169="Služobná cesta"),I169,IF(G169="Pol dňa dovolenky",I169/2,0))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IF(YEAR(DATE('Nastavenie'!$B$5,1,1)+165)='Nastavenie'!$B$5,DATE('Nastavenie'!$B$5,1,1)+165,"")</f>
        <v>46553</v>
      </c>
      <c r="B170" s="19">
        <f>A170</f>
        <v>46553</v>
      </c>
      <c r="C170" s="20" t="str">
        <f>IF(A170="","",IF(COUNTIF('Sviatky'!$A$5:$A$94,A170)&gt;0,"Sviatok",IF(WEEKDAY(A170,2)&gt;5,"Víkend","Pracovný deň")))</f>
        <v>Pracovný deň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IF(C170="Pracovný deň",'Nastavenie'!$B$6,0)</f>
        <v>8</v>
      </c>
      <c r="J170" s="22">
        <f>H170+IF(OR(G170="Dovolenka",G170="PN",G170="Lekár",G170="Náhradné voľno",G170="Služobná cesta"),I170,IF(G170="Pol dňa dovolenky",I170/2,0))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IF(YEAR(DATE('Nastavenie'!$B$5,1,1)+166)='Nastavenie'!$B$5,DATE('Nastavenie'!$B$5,1,1)+166,"")</f>
        <v>46554</v>
      </c>
      <c r="B171" s="19">
        <f>A171</f>
        <v>46554</v>
      </c>
      <c r="C171" s="20" t="str">
        <f>IF(A171="","",IF(COUNTIF('Sviatky'!$A$5:$A$94,A171)&gt;0,"Sviatok",IF(WEEKDAY(A171,2)&gt;5,"Víkend","Pracovný deň")))</f>
        <v>Pracovný deň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IF(C171="Pracovný deň",'Nastavenie'!$B$6,0)</f>
        <v>8</v>
      </c>
      <c r="J171" s="22">
        <f>H171+IF(OR(G171="Dovolenka",G171="PN",G171="Lekár",G171="Náhradné voľno",G171="Služobná cesta"),I171,IF(G171="Pol dňa dovolenky",I171/2,0))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IF(YEAR(DATE('Nastavenie'!$B$5,1,1)+167)='Nastavenie'!$B$5,DATE('Nastavenie'!$B$5,1,1)+167,"")</f>
        <v>46555</v>
      </c>
      <c r="B172" s="19">
        <f>A172</f>
        <v>46555</v>
      </c>
      <c r="C172" s="20" t="str">
        <f>IF(A172="","",IF(COUNTIF('Sviatky'!$A$5:$A$94,A172)&gt;0,"Sviatok",IF(WEEKDAY(A172,2)&gt;5,"Víkend","Pracovný deň")))</f>
        <v>Pracovný deň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IF(C172="Pracovný deň",'Nastavenie'!$B$6,0)</f>
        <v>8</v>
      </c>
      <c r="J172" s="22">
        <f>H172+IF(OR(G172="Dovolenka",G172="PN",G172="Lekár",G172="Náhradné voľno",G172="Služobná cesta"),I172,IF(G172="Pol dňa dovolenky",I172/2,0))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IF(YEAR(DATE('Nastavenie'!$B$5,1,1)+168)='Nastavenie'!$B$5,DATE('Nastavenie'!$B$5,1,1)+168,"")</f>
        <v>46556</v>
      </c>
      <c r="B173" s="19">
        <f>A173</f>
        <v>46556</v>
      </c>
      <c r="C173" s="20" t="str">
        <f>IF(A173="","",IF(COUNTIF('Sviatky'!$A$5:$A$94,A173)&gt;0,"Sviatok",IF(WEEKDAY(A173,2)&gt;5,"Víkend","Pracovný deň")))</f>
        <v>Pracovný deň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IF(C173="Pracovný deň",'Nastavenie'!$B$6,0)</f>
        <v>8</v>
      </c>
      <c r="J173" s="22">
        <f>H173+IF(OR(G173="Dovolenka",G173="PN",G173="Lekár",G173="Náhradné voľno",G173="Služobná cesta"),I173,IF(G173="Pol dňa dovolenky",I173/2,0))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IF(YEAR(DATE('Nastavenie'!$B$5,1,1)+169)='Nastavenie'!$B$5,DATE('Nastavenie'!$B$5,1,1)+169,"")</f>
        <v>46557</v>
      </c>
      <c r="B174" s="19">
        <f>A174</f>
        <v>46557</v>
      </c>
      <c r="C174" s="20" t="str">
        <f>IF(A174="","",IF(COUNTIF('Sviatky'!$A$5:$A$94,A174)&gt;0,"Sviatok",IF(WEEKDAY(A174,2)&gt;5,"Víkend","Pracovný deň")))</f>
        <v>Víkend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IF(C174="Pracovný deň",'Nastavenie'!$B$6,0)</f>
        <v>0</v>
      </c>
      <c r="J174" s="22">
        <f>H174+IF(OR(G174="Dovolenka",G174="PN",G174="Lekár",G174="Náhradné voľno",G174="Služobná cesta"),I174,IF(G174="Pol dňa dovolenky",I174/2,0))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IF(YEAR(DATE('Nastavenie'!$B$5,1,1)+170)='Nastavenie'!$B$5,DATE('Nastavenie'!$B$5,1,1)+170,"")</f>
        <v>46558</v>
      </c>
      <c r="B175" s="19">
        <f>A175</f>
        <v>46558</v>
      </c>
      <c r="C175" s="20" t="str">
        <f>IF(A175="","",IF(COUNTIF('Sviatky'!$A$5:$A$94,A175)&gt;0,"Sviatok",IF(WEEKDAY(A175,2)&gt;5,"Víkend","Pracovný deň")))</f>
        <v>Víkend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IF(C175="Pracovný deň",'Nastavenie'!$B$6,0)</f>
        <v>0</v>
      </c>
      <c r="J175" s="22">
        <f>H175+IF(OR(G175="Dovolenka",G175="PN",G175="Lekár",G175="Náhradné voľno",G175="Služobná cesta"),I175,IF(G175="Pol dňa dovolenky",I175/2,0))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IF(YEAR(DATE('Nastavenie'!$B$5,1,1)+171)='Nastavenie'!$B$5,DATE('Nastavenie'!$B$5,1,1)+171,"")</f>
        <v>46559</v>
      </c>
      <c r="B176" s="19">
        <f>A176</f>
        <v>46559</v>
      </c>
      <c r="C176" s="20" t="str">
        <f>IF(A176="","",IF(COUNTIF('Sviatky'!$A$5:$A$94,A176)&gt;0,"Sviatok",IF(WEEKDAY(A176,2)&gt;5,"Víkend","Pracovný deň")))</f>
        <v>Pracovný deň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IF(C176="Pracovný deň",'Nastavenie'!$B$6,0)</f>
        <v>8</v>
      </c>
      <c r="J176" s="22">
        <f>H176+IF(OR(G176="Dovolenka",G176="PN",G176="Lekár",G176="Náhradné voľno",G176="Služobná cesta"),I176,IF(G176="Pol dňa dovolenky",I176/2,0))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IF(YEAR(DATE('Nastavenie'!$B$5,1,1)+172)='Nastavenie'!$B$5,DATE('Nastavenie'!$B$5,1,1)+172,"")</f>
        <v>46560</v>
      </c>
      <c r="B177" s="19">
        <f>A177</f>
        <v>46560</v>
      </c>
      <c r="C177" s="20" t="str">
        <f>IF(A177="","",IF(COUNTIF('Sviatky'!$A$5:$A$94,A177)&gt;0,"Sviatok",IF(WEEKDAY(A177,2)&gt;5,"Víkend","Pracovný deň")))</f>
        <v>Pracovný deň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IF(C177="Pracovný deň",'Nastavenie'!$B$6,0)</f>
        <v>8</v>
      </c>
      <c r="J177" s="22">
        <f>H177+IF(OR(G177="Dovolenka",G177="PN",G177="Lekár",G177="Náhradné voľno",G177="Služobná cesta"),I177,IF(G177="Pol dňa dovolenky",I177/2,0))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IF(YEAR(DATE('Nastavenie'!$B$5,1,1)+173)='Nastavenie'!$B$5,DATE('Nastavenie'!$B$5,1,1)+173,"")</f>
        <v>46561</v>
      </c>
      <c r="B178" s="19">
        <f>A178</f>
        <v>46561</v>
      </c>
      <c r="C178" s="20" t="str">
        <f>IF(A178="","",IF(COUNTIF('Sviatky'!$A$5:$A$94,A178)&gt;0,"Sviatok",IF(WEEKDAY(A178,2)&gt;5,"Víkend","Pracovný deň")))</f>
        <v>Pracovný deň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IF(C178="Pracovný deň",'Nastavenie'!$B$6,0)</f>
        <v>8</v>
      </c>
      <c r="J178" s="22">
        <f>H178+IF(OR(G178="Dovolenka",G178="PN",G178="Lekár",G178="Náhradné voľno",G178="Služobná cesta"),I178,IF(G178="Pol dňa dovolenky",I178/2,0))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IF(YEAR(DATE('Nastavenie'!$B$5,1,1)+174)='Nastavenie'!$B$5,DATE('Nastavenie'!$B$5,1,1)+174,"")</f>
        <v>46562</v>
      </c>
      <c r="B179" s="19">
        <f>A179</f>
        <v>46562</v>
      </c>
      <c r="C179" s="20" t="str">
        <f>IF(A179="","",IF(COUNTIF('Sviatky'!$A$5:$A$94,A179)&gt;0,"Sviatok",IF(WEEKDAY(A179,2)&gt;5,"Víkend","Pracovný deň")))</f>
        <v>Pracovný deň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IF(C179="Pracovný deň",'Nastavenie'!$B$6,0)</f>
        <v>8</v>
      </c>
      <c r="J179" s="22">
        <f>H179+IF(OR(G179="Dovolenka",G179="PN",G179="Lekár",G179="Náhradné voľno",G179="Služobná cesta"),I179,IF(G179="Pol dňa dovolenky",I179/2,0))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IF(YEAR(DATE('Nastavenie'!$B$5,1,1)+175)='Nastavenie'!$B$5,DATE('Nastavenie'!$B$5,1,1)+175,"")</f>
        <v>46563</v>
      </c>
      <c r="B180" s="19">
        <f>A180</f>
        <v>46563</v>
      </c>
      <c r="C180" s="20" t="str">
        <f>IF(A180="","",IF(COUNTIF('Sviatky'!$A$5:$A$94,A180)&gt;0,"Sviatok",IF(WEEKDAY(A180,2)&gt;5,"Víkend","Pracovný deň")))</f>
        <v>Pracovný deň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IF(C180="Pracovný deň",'Nastavenie'!$B$6,0)</f>
        <v>8</v>
      </c>
      <c r="J180" s="22">
        <f>H180+IF(OR(G180="Dovolenka",G180="PN",G180="Lekár",G180="Náhradné voľno",G180="Služobná cesta"),I180,IF(G180="Pol dňa dovolenky",I180/2,0))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IF(YEAR(DATE('Nastavenie'!$B$5,1,1)+176)='Nastavenie'!$B$5,DATE('Nastavenie'!$B$5,1,1)+176,"")</f>
        <v>46564</v>
      </c>
      <c r="B181" s="19">
        <f>A181</f>
        <v>46564</v>
      </c>
      <c r="C181" s="20" t="str">
        <f>IF(A181="","",IF(COUNTIF('Sviatky'!$A$5:$A$94,A181)&gt;0,"Sviatok",IF(WEEKDAY(A181,2)&gt;5,"Víkend","Pracovný deň")))</f>
        <v>Víkend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IF(C181="Pracovný deň",'Nastavenie'!$B$6,0)</f>
        <v>0</v>
      </c>
      <c r="J181" s="22">
        <f>H181+IF(OR(G181="Dovolenka",G181="PN",G181="Lekár",G181="Náhradné voľno",G181="Služobná cesta"),I181,IF(G181="Pol dňa dovolenky",I181/2,0))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IF(YEAR(DATE('Nastavenie'!$B$5,1,1)+177)='Nastavenie'!$B$5,DATE('Nastavenie'!$B$5,1,1)+177,"")</f>
        <v>46565</v>
      </c>
      <c r="B182" s="19">
        <f>A182</f>
        <v>46565</v>
      </c>
      <c r="C182" s="20" t="str">
        <f>IF(A182="","",IF(COUNTIF('Sviatky'!$A$5:$A$94,A182)&gt;0,"Sviatok",IF(WEEKDAY(A182,2)&gt;5,"Víkend","Pracovný deň")))</f>
        <v>Víkend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IF(C182="Pracovný deň",'Nastavenie'!$B$6,0)</f>
        <v>0</v>
      </c>
      <c r="J182" s="22">
        <f>H182+IF(OR(G182="Dovolenka",G182="PN",G182="Lekár",G182="Náhradné voľno",G182="Služobná cesta"),I182,IF(G182="Pol dňa dovolenky",I182/2,0))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IF(YEAR(DATE('Nastavenie'!$B$5,1,1)+178)='Nastavenie'!$B$5,DATE('Nastavenie'!$B$5,1,1)+178,"")</f>
        <v>46566</v>
      </c>
      <c r="B183" s="19">
        <f>A183</f>
        <v>46566</v>
      </c>
      <c r="C183" s="20" t="str">
        <f>IF(A183="","",IF(COUNTIF('Sviatky'!$A$5:$A$94,A183)&gt;0,"Sviatok",IF(WEEKDAY(A183,2)&gt;5,"Víkend","Pracovný deň")))</f>
        <v>Pracovný deň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IF(C183="Pracovný deň",'Nastavenie'!$B$6,0)</f>
        <v>8</v>
      </c>
      <c r="J183" s="22">
        <f>H183+IF(OR(G183="Dovolenka",G183="PN",G183="Lekár",G183="Náhradné voľno",G183="Služobná cesta"),I183,IF(G183="Pol dňa dovolenky",I183/2,0))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IF(YEAR(DATE('Nastavenie'!$B$5,1,1)+179)='Nastavenie'!$B$5,DATE('Nastavenie'!$B$5,1,1)+179,"")</f>
        <v>46567</v>
      </c>
      <c r="B184" s="19">
        <f>A184</f>
        <v>46567</v>
      </c>
      <c r="C184" s="20" t="str">
        <f>IF(A184="","",IF(COUNTIF('Sviatky'!$A$5:$A$94,A184)&gt;0,"Sviatok",IF(WEEKDAY(A184,2)&gt;5,"Víkend","Pracovný deň")))</f>
        <v>Pracovný deň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IF(C184="Pracovný deň",'Nastavenie'!$B$6,0)</f>
        <v>8</v>
      </c>
      <c r="J184" s="22">
        <f>H184+IF(OR(G184="Dovolenka",G184="PN",G184="Lekár",G184="Náhradné voľno",G184="Služobná cesta"),I184,IF(G184="Pol dňa dovolenky",I184/2,0))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IF(YEAR(DATE('Nastavenie'!$B$5,1,1)+180)='Nastavenie'!$B$5,DATE('Nastavenie'!$B$5,1,1)+180,"")</f>
        <v>46568</v>
      </c>
      <c r="B185" s="19">
        <f>A185</f>
        <v>46568</v>
      </c>
      <c r="C185" s="20" t="str">
        <f>IF(A185="","",IF(COUNTIF('Sviatky'!$A$5:$A$94,A185)&gt;0,"Sviatok",IF(WEEKDAY(A185,2)&gt;5,"Víkend","Pracovný deň")))</f>
        <v>Pracovný deň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IF(C185="Pracovný deň",'Nastavenie'!$B$6,0)</f>
        <v>8</v>
      </c>
      <c r="J185" s="22">
        <f>H185+IF(OR(G185="Dovolenka",G185="PN",G185="Lekár",G185="Náhradné voľno",G185="Služobná cesta"),I185,IF(G185="Pol dňa dovolenky",I185/2,0))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IF(YEAR(DATE('Nastavenie'!$B$5,1,1)+181)='Nastavenie'!$B$5,DATE('Nastavenie'!$B$5,1,1)+181,"")</f>
        <v>46569</v>
      </c>
      <c r="B186" s="19">
        <f>A186</f>
        <v>46569</v>
      </c>
      <c r="C186" s="20" t="str">
        <f>IF(A186="","",IF(COUNTIF('Sviatky'!$A$5:$A$94,A186)&gt;0,"Sviatok",IF(WEEKDAY(A186,2)&gt;5,"Víkend","Pracovný deň")))</f>
        <v>Pracovný deň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IF(C186="Pracovný deň",'Nastavenie'!$B$6,0)</f>
        <v>8</v>
      </c>
      <c r="J186" s="22">
        <f>H186+IF(OR(G186="Dovolenka",G186="PN",G186="Lekár",G186="Náhradné voľno",G186="Služobná cesta"),I186,IF(G186="Pol dňa dovolenky",I186/2,0))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IF(YEAR(DATE('Nastavenie'!$B$5,1,1)+182)='Nastavenie'!$B$5,DATE('Nastavenie'!$B$5,1,1)+182,"")</f>
        <v>46570</v>
      </c>
      <c r="B187" s="19">
        <f>A187</f>
        <v>46570</v>
      </c>
      <c r="C187" s="20" t="str">
        <f>IF(A187="","",IF(COUNTIF('Sviatky'!$A$5:$A$94,A187)&gt;0,"Sviatok",IF(WEEKDAY(A187,2)&gt;5,"Víkend","Pracovný deň")))</f>
        <v>Pracovný deň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IF(C187="Pracovný deň",'Nastavenie'!$B$6,0)</f>
        <v>8</v>
      </c>
      <c r="J187" s="22">
        <f>H187+IF(OR(G187="Dovolenka",G187="PN",G187="Lekár",G187="Náhradné voľno",G187="Služobná cesta"),I187,IF(G187="Pol dňa dovolenky",I187/2,0))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IF(YEAR(DATE('Nastavenie'!$B$5,1,1)+183)='Nastavenie'!$B$5,DATE('Nastavenie'!$B$5,1,1)+183,"")</f>
        <v>46571</v>
      </c>
      <c r="B188" s="19">
        <f>A188</f>
        <v>46571</v>
      </c>
      <c r="C188" s="20" t="str">
        <f>IF(A188="","",IF(COUNTIF('Sviatky'!$A$5:$A$94,A188)&gt;0,"Sviatok",IF(WEEKDAY(A188,2)&gt;5,"Víkend","Pracovný deň")))</f>
        <v>Víkend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IF(C188="Pracovný deň",'Nastavenie'!$B$6,0)</f>
        <v>0</v>
      </c>
      <c r="J188" s="22">
        <f>H188+IF(OR(G188="Dovolenka",G188="PN",G188="Lekár",G188="Náhradné voľno",G188="Služobná cesta"),I188,IF(G188="Pol dňa dovolenky",I188/2,0))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IF(YEAR(DATE('Nastavenie'!$B$5,1,1)+184)='Nastavenie'!$B$5,DATE('Nastavenie'!$B$5,1,1)+184,"")</f>
        <v>46572</v>
      </c>
      <c r="B189" s="19">
        <f>A189</f>
        <v>46572</v>
      </c>
      <c r="C189" s="20" t="str">
        <f>IF(A189="","",IF(COUNTIF('Sviatky'!$A$5:$A$94,A189)&gt;0,"Sviatok",IF(WEEKDAY(A189,2)&gt;5,"Víkend","Pracovný deň")))</f>
        <v>Víkend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IF(C189="Pracovný deň",'Nastavenie'!$B$6,0)</f>
        <v>0</v>
      </c>
      <c r="J189" s="22">
        <f>H189+IF(OR(G189="Dovolenka",G189="PN",G189="Lekár",G189="Náhradné voľno",G189="Služobná cesta"),I189,IF(G189="Pol dňa dovolenky",I189/2,0))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IF(YEAR(DATE('Nastavenie'!$B$5,1,1)+185)='Nastavenie'!$B$5,DATE('Nastavenie'!$B$5,1,1)+185,"")</f>
        <v>46573</v>
      </c>
      <c r="B190" s="19">
        <f>A190</f>
        <v>46573</v>
      </c>
      <c r="C190" s="20" t="str">
        <f>IF(A190="","",IF(COUNTIF('Sviatky'!$A$5:$A$94,A190)&gt;0,"Sviatok",IF(WEEKDAY(A190,2)&gt;5,"Víkend","Pracovný deň")))</f>
        <v>Sviatok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IF(C190="Pracovný deň",'Nastavenie'!$B$6,0)</f>
        <v>0</v>
      </c>
      <c r="J190" s="22">
        <f>H190+IF(OR(G190="Dovolenka",G190="PN",G190="Lekár",G190="Náhradné voľno",G190="Služobná cesta"),I190,IF(G190="Pol dňa dovolenky",I190/2,0))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IF(YEAR(DATE('Nastavenie'!$B$5,1,1)+186)='Nastavenie'!$B$5,DATE('Nastavenie'!$B$5,1,1)+186,"")</f>
        <v>46574</v>
      </c>
      <c r="B191" s="19">
        <f>A191</f>
        <v>46574</v>
      </c>
      <c r="C191" s="20" t="str">
        <f>IF(A191="","",IF(COUNTIF('Sviatky'!$A$5:$A$94,A191)&gt;0,"Sviatok",IF(WEEKDAY(A191,2)&gt;5,"Víkend","Pracovný deň")))</f>
        <v>Pracovný deň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IF(C191="Pracovný deň",'Nastavenie'!$B$6,0)</f>
        <v>8</v>
      </c>
      <c r="J191" s="22">
        <f>H191+IF(OR(G191="Dovolenka",G191="PN",G191="Lekár",G191="Náhradné voľno",G191="Služobná cesta"),I191,IF(G191="Pol dňa dovolenky",I191/2,0))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IF(YEAR(DATE('Nastavenie'!$B$5,1,1)+187)='Nastavenie'!$B$5,DATE('Nastavenie'!$B$5,1,1)+187,"")</f>
        <v>46575</v>
      </c>
      <c r="B192" s="19">
        <f>A192</f>
        <v>46575</v>
      </c>
      <c r="C192" s="20" t="str">
        <f>IF(A192="","",IF(COUNTIF('Sviatky'!$A$5:$A$94,A192)&gt;0,"Sviatok",IF(WEEKDAY(A192,2)&gt;5,"Víkend","Pracovný deň")))</f>
        <v>Pracovný deň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IF(C192="Pracovný deň",'Nastavenie'!$B$6,0)</f>
        <v>8</v>
      </c>
      <c r="J192" s="22">
        <f>H192+IF(OR(G192="Dovolenka",G192="PN",G192="Lekár",G192="Náhradné voľno",G192="Služobná cesta"),I192,IF(G192="Pol dňa dovolenky",I192/2,0))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IF(YEAR(DATE('Nastavenie'!$B$5,1,1)+188)='Nastavenie'!$B$5,DATE('Nastavenie'!$B$5,1,1)+188,"")</f>
        <v>46576</v>
      </c>
      <c r="B193" s="19">
        <f>A193</f>
        <v>46576</v>
      </c>
      <c r="C193" s="20" t="str">
        <f>IF(A193="","",IF(COUNTIF('Sviatky'!$A$5:$A$94,A193)&gt;0,"Sviatok",IF(WEEKDAY(A193,2)&gt;5,"Víkend","Pracovný deň")))</f>
        <v>Pracovný deň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IF(C193="Pracovný deň",'Nastavenie'!$B$6,0)</f>
        <v>8</v>
      </c>
      <c r="J193" s="22">
        <f>H193+IF(OR(G193="Dovolenka",G193="PN",G193="Lekár",G193="Náhradné voľno",G193="Služobná cesta"),I193,IF(G193="Pol dňa dovolenky",I193/2,0))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IF(YEAR(DATE('Nastavenie'!$B$5,1,1)+189)='Nastavenie'!$B$5,DATE('Nastavenie'!$B$5,1,1)+189,"")</f>
        <v>46577</v>
      </c>
      <c r="B194" s="19">
        <f>A194</f>
        <v>46577</v>
      </c>
      <c r="C194" s="20" t="str">
        <f>IF(A194="","",IF(COUNTIF('Sviatky'!$A$5:$A$94,A194)&gt;0,"Sviatok",IF(WEEKDAY(A194,2)&gt;5,"Víkend","Pracovný deň")))</f>
        <v>Pracovný deň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IF(C194="Pracovný deň",'Nastavenie'!$B$6,0)</f>
        <v>8</v>
      </c>
      <c r="J194" s="22">
        <f>H194+IF(OR(G194="Dovolenka",G194="PN",G194="Lekár",G194="Náhradné voľno",G194="Služobná cesta"),I194,IF(G194="Pol dňa dovolenky",I194/2,0))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IF(YEAR(DATE('Nastavenie'!$B$5,1,1)+190)='Nastavenie'!$B$5,DATE('Nastavenie'!$B$5,1,1)+190,"")</f>
        <v>46578</v>
      </c>
      <c r="B195" s="19">
        <f>A195</f>
        <v>46578</v>
      </c>
      <c r="C195" s="20" t="str">
        <f>IF(A195="","",IF(COUNTIF('Sviatky'!$A$5:$A$94,A195)&gt;0,"Sviatok",IF(WEEKDAY(A195,2)&gt;5,"Víkend","Pracovný deň")))</f>
        <v>Víkend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IF(C195="Pracovný deň",'Nastavenie'!$B$6,0)</f>
        <v>0</v>
      </c>
      <c r="J195" s="22">
        <f>H195+IF(OR(G195="Dovolenka",G195="PN",G195="Lekár",G195="Náhradné voľno",G195="Služobná cesta"),I195,IF(G195="Pol dňa dovolenky",I195/2,0))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IF(YEAR(DATE('Nastavenie'!$B$5,1,1)+191)='Nastavenie'!$B$5,DATE('Nastavenie'!$B$5,1,1)+191,"")</f>
        <v>46579</v>
      </c>
      <c r="B196" s="19">
        <f>A196</f>
        <v>46579</v>
      </c>
      <c r="C196" s="20" t="str">
        <f>IF(A196="","",IF(COUNTIF('Sviatky'!$A$5:$A$94,A196)&gt;0,"Sviatok",IF(WEEKDAY(A196,2)&gt;5,"Víkend","Pracovný deň")))</f>
        <v>Víkend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IF(C196="Pracovný deň",'Nastavenie'!$B$6,0)</f>
        <v>0</v>
      </c>
      <c r="J196" s="22">
        <f>H196+IF(OR(G196="Dovolenka",G196="PN",G196="Lekár",G196="Náhradné voľno",G196="Služobná cesta"),I196,IF(G196="Pol dňa dovolenky",I196/2,0))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IF(YEAR(DATE('Nastavenie'!$B$5,1,1)+192)='Nastavenie'!$B$5,DATE('Nastavenie'!$B$5,1,1)+192,"")</f>
        <v>46580</v>
      </c>
      <c r="B197" s="19">
        <f>A197</f>
        <v>46580</v>
      </c>
      <c r="C197" s="20" t="str">
        <f>IF(A197="","",IF(COUNTIF('Sviatky'!$A$5:$A$94,A197)&gt;0,"Sviatok",IF(WEEKDAY(A197,2)&gt;5,"Víkend","Pracovný deň")))</f>
        <v>Pracovný deň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IF(C197="Pracovný deň",'Nastavenie'!$B$6,0)</f>
        <v>8</v>
      </c>
      <c r="J197" s="22">
        <f>H197+IF(OR(G197="Dovolenka",G197="PN",G197="Lekár",G197="Náhradné voľno",G197="Služobná cesta"),I197,IF(G197="Pol dňa dovolenky",I197/2,0))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IF(YEAR(DATE('Nastavenie'!$B$5,1,1)+193)='Nastavenie'!$B$5,DATE('Nastavenie'!$B$5,1,1)+193,"")</f>
        <v>46581</v>
      </c>
      <c r="B198" s="19">
        <f>A198</f>
        <v>46581</v>
      </c>
      <c r="C198" s="20" t="str">
        <f>IF(A198="","",IF(COUNTIF('Sviatky'!$A$5:$A$94,A198)&gt;0,"Sviatok",IF(WEEKDAY(A198,2)&gt;5,"Víkend","Pracovný deň")))</f>
        <v>Pracovný deň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IF(C198="Pracovný deň",'Nastavenie'!$B$6,0)</f>
        <v>8</v>
      </c>
      <c r="J198" s="22">
        <f>H198+IF(OR(G198="Dovolenka",G198="PN",G198="Lekár",G198="Náhradné voľno",G198="Služobná cesta"),I198,IF(G198="Pol dňa dovolenky",I198/2,0))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IF(YEAR(DATE('Nastavenie'!$B$5,1,1)+194)='Nastavenie'!$B$5,DATE('Nastavenie'!$B$5,1,1)+194,"")</f>
        <v>46582</v>
      </c>
      <c r="B199" s="19">
        <f>A199</f>
        <v>46582</v>
      </c>
      <c r="C199" s="20" t="str">
        <f>IF(A199="","",IF(COUNTIF('Sviatky'!$A$5:$A$94,A199)&gt;0,"Sviatok",IF(WEEKDAY(A199,2)&gt;5,"Víkend","Pracovný deň")))</f>
        <v>Pracovný deň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IF(C199="Pracovný deň",'Nastavenie'!$B$6,0)</f>
        <v>8</v>
      </c>
      <c r="J199" s="22">
        <f>H199+IF(OR(G199="Dovolenka",G199="PN",G199="Lekár",G199="Náhradné voľno",G199="Služobná cesta"),I199,IF(G199="Pol dňa dovolenky",I199/2,0))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IF(YEAR(DATE('Nastavenie'!$B$5,1,1)+195)='Nastavenie'!$B$5,DATE('Nastavenie'!$B$5,1,1)+195,"")</f>
        <v>46583</v>
      </c>
      <c r="B200" s="19">
        <f>A200</f>
        <v>46583</v>
      </c>
      <c r="C200" s="20" t="str">
        <f>IF(A200="","",IF(COUNTIF('Sviatky'!$A$5:$A$94,A200)&gt;0,"Sviatok",IF(WEEKDAY(A200,2)&gt;5,"Víkend","Pracovný deň")))</f>
        <v>Pracovný deň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IF(C200="Pracovný deň",'Nastavenie'!$B$6,0)</f>
        <v>8</v>
      </c>
      <c r="J200" s="22">
        <f>H200+IF(OR(G200="Dovolenka",G200="PN",G200="Lekár",G200="Náhradné voľno",G200="Služobná cesta"),I200,IF(G200="Pol dňa dovolenky",I200/2,0))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IF(YEAR(DATE('Nastavenie'!$B$5,1,1)+196)='Nastavenie'!$B$5,DATE('Nastavenie'!$B$5,1,1)+196,"")</f>
        <v>46584</v>
      </c>
      <c r="B201" s="19">
        <f>A201</f>
        <v>46584</v>
      </c>
      <c r="C201" s="20" t="str">
        <f>IF(A201="","",IF(COUNTIF('Sviatky'!$A$5:$A$94,A201)&gt;0,"Sviatok",IF(WEEKDAY(A201,2)&gt;5,"Víkend","Pracovný deň")))</f>
        <v>Pracovný deň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IF(C201="Pracovný deň",'Nastavenie'!$B$6,0)</f>
        <v>8</v>
      </c>
      <c r="J201" s="22">
        <f>H201+IF(OR(G201="Dovolenka",G201="PN",G201="Lekár",G201="Náhradné voľno",G201="Služobná cesta"),I201,IF(G201="Pol dňa dovolenky",I201/2,0))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IF(YEAR(DATE('Nastavenie'!$B$5,1,1)+197)='Nastavenie'!$B$5,DATE('Nastavenie'!$B$5,1,1)+197,"")</f>
        <v>46585</v>
      </c>
      <c r="B202" s="19">
        <f>A202</f>
        <v>46585</v>
      </c>
      <c r="C202" s="20" t="str">
        <f>IF(A202="","",IF(COUNTIF('Sviatky'!$A$5:$A$94,A202)&gt;0,"Sviatok",IF(WEEKDAY(A202,2)&gt;5,"Víkend","Pracovný deň")))</f>
        <v>Víkend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IF(C202="Pracovný deň",'Nastavenie'!$B$6,0)</f>
        <v>0</v>
      </c>
      <c r="J202" s="22">
        <f>H202+IF(OR(G202="Dovolenka",G202="PN",G202="Lekár",G202="Náhradné voľno",G202="Služobná cesta"),I202,IF(G202="Pol dňa dovolenky",I202/2,0))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IF(YEAR(DATE('Nastavenie'!$B$5,1,1)+198)='Nastavenie'!$B$5,DATE('Nastavenie'!$B$5,1,1)+198,"")</f>
        <v>46586</v>
      </c>
      <c r="B203" s="19">
        <f>A203</f>
        <v>46586</v>
      </c>
      <c r="C203" s="20" t="str">
        <f>IF(A203="","",IF(COUNTIF('Sviatky'!$A$5:$A$94,A203)&gt;0,"Sviatok",IF(WEEKDAY(A203,2)&gt;5,"Víkend","Pracovný deň")))</f>
        <v>Víkend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IF(C203="Pracovný deň",'Nastavenie'!$B$6,0)</f>
        <v>0</v>
      </c>
      <c r="J203" s="22">
        <f>H203+IF(OR(G203="Dovolenka",G203="PN",G203="Lekár",G203="Náhradné voľno",G203="Služobná cesta"),I203,IF(G203="Pol dňa dovolenky",I203/2,0))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IF(YEAR(DATE('Nastavenie'!$B$5,1,1)+199)='Nastavenie'!$B$5,DATE('Nastavenie'!$B$5,1,1)+199,"")</f>
        <v>46587</v>
      </c>
      <c r="B204" s="19">
        <f>A204</f>
        <v>46587</v>
      </c>
      <c r="C204" s="20" t="str">
        <f>IF(A204="","",IF(COUNTIF('Sviatky'!$A$5:$A$94,A204)&gt;0,"Sviatok",IF(WEEKDAY(A204,2)&gt;5,"Víkend","Pracovný deň")))</f>
        <v>Pracovný deň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IF(C204="Pracovný deň",'Nastavenie'!$B$6,0)</f>
        <v>8</v>
      </c>
      <c r="J204" s="22">
        <f>H204+IF(OR(G204="Dovolenka",G204="PN",G204="Lekár",G204="Náhradné voľno",G204="Služobná cesta"),I204,IF(G204="Pol dňa dovolenky",I204/2,0))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IF(YEAR(DATE('Nastavenie'!$B$5,1,1)+200)='Nastavenie'!$B$5,DATE('Nastavenie'!$B$5,1,1)+200,"")</f>
        <v>46588</v>
      </c>
      <c r="B205" s="19">
        <f>A205</f>
        <v>46588</v>
      </c>
      <c r="C205" s="20" t="str">
        <f>IF(A205="","",IF(COUNTIF('Sviatky'!$A$5:$A$94,A205)&gt;0,"Sviatok",IF(WEEKDAY(A205,2)&gt;5,"Víkend","Pracovný deň")))</f>
        <v>Pracovný deň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IF(C205="Pracovný deň",'Nastavenie'!$B$6,0)</f>
        <v>8</v>
      </c>
      <c r="J205" s="22">
        <f>H205+IF(OR(G205="Dovolenka",G205="PN",G205="Lekár",G205="Náhradné voľno",G205="Služobná cesta"),I205,IF(G205="Pol dňa dovolenky",I205/2,0))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IF(YEAR(DATE('Nastavenie'!$B$5,1,1)+201)='Nastavenie'!$B$5,DATE('Nastavenie'!$B$5,1,1)+201,"")</f>
        <v>46589</v>
      </c>
      <c r="B206" s="19">
        <f>A206</f>
        <v>46589</v>
      </c>
      <c r="C206" s="20" t="str">
        <f>IF(A206="","",IF(COUNTIF('Sviatky'!$A$5:$A$94,A206)&gt;0,"Sviatok",IF(WEEKDAY(A206,2)&gt;5,"Víkend","Pracovný deň")))</f>
        <v>Pracovný deň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IF(C206="Pracovný deň",'Nastavenie'!$B$6,0)</f>
        <v>8</v>
      </c>
      <c r="J206" s="22">
        <f>H206+IF(OR(G206="Dovolenka",G206="PN",G206="Lekár",G206="Náhradné voľno",G206="Služobná cesta"),I206,IF(G206="Pol dňa dovolenky",I206/2,0))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IF(YEAR(DATE('Nastavenie'!$B$5,1,1)+202)='Nastavenie'!$B$5,DATE('Nastavenie'!$B$5,1,1)+202,"")</f>
        <v>46590</v>
      </c>
      <c r="B207" s="19">
        <f>A207</f>
        <v>46590</v>
      </c>
      <c r="C207" s="20" t="str">
        <f>IF(A207="","",IF(COUNTIF('Sviatky'!$A$5:$A$94,A207)&gt;0,"Sviatok",IF(WEEKDAY(A207,2)&gt;5,"Víkend","Pracovný deň")))</f>
        <v>Pracovný deň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IF(C207="Pracovný deň",'Nastavenie'!$B$6,0)</f>
        <v>8</v>
      </c>
      <c r="J207" s="22">
        <f>H207+IF(OR(G207="Dovolenka",G207="PN",G207="Lekár",G207="Náhradné voľno",G207="Služobná cesta"),I207,IF(G207="Pol dňa dovolenky",I207/2,0))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IF(YEAR(DATE('Nastavenie'!$B$5,1,1)+203)='Nastavenie'!$B$5,DATE('Nastavenie'!$B$5,1,1)+203,"")</f>
        <v>46591</v>
      </c>
      <c r="B208" s="19">
        <f>A208</f>
        <v>46591</v>
      </c>
      <c r="C208" s="20" t="str">
        <f>IF(A208="","",IF(COUNTIF('Sviatky'!$A$5:$A$94,A208)&gt;0,"Sviatok",IF(WEEKDAY(A208,2)&gt;5,"Víkend","Pracovný deň")))</f>
        <v>Pracovný deň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IF(C208="Pracovný deň",'Nastavenie'!$B$6,0)</f>
        <v>8</v>
      </c>
      <c r="J208" s="22">
        <f>H208+IF(OR(G208="Dovolenka",G208="PN",G208="Lekár",G208="Náhradné voľno",G208="Služobná cesta"),I208,IF(G208="Pol dňa dovolenky",I208/2,0))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IF(YEAR(DATE('Nastavenie'!$B$5,1,1)+204)='Nastavenie'!$B$5,DATE('Nastavenie'!$B$5,1,1)+204,"")</f>
        <v>46592</v>
      </c>
      <c r="B209" s="19">
        <f>A209</f>
        <v>46592</v>
      </c>
      <c r="C209" s="20" t="str">
        <f>IF(A209="","",IF(COUNTIF('Sviatky'!$A$5:$A$94,A209)&gt;0,"Sviatok",IF(WEEKDAY(A209,2)&gt;5,"Víkend","Pracovný deň")))</f>
        <v>Víkend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IF(C209="Pracovný deň",'Nastavenie'!$B$6,0)</f>
        <v>0</v>
      </c>
      <c r="J209" s="22">
        <f>H209+IF(OR(G209="Dovolenka",G209="PN",G209="Lekár",G209="Náhradné voľno",G209="Služobná cesta"),I209,IF(G209="Pol dňa dovolenky",I209/2,0))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IF(YEAR(DATE('Nastavenie'!$B$5,1,1)+205)='Nastavenie'!$B$5,DATE('Nastavenie'!$B$5,1,1)+205,"")</f>
        <v>46593</v>
      </c>
      <c r="B210" s="19">
        <f>A210</f>
        <v>46593</v>
      </c>
      <c r="C210" s="20" t="str">
        <f>IF(A210="","",IF(COUNTIF('Sviatky'!$A$5:$A$94,A210)&gt;0,"Sviatok",IF(WEEKDAY(A210,2)&gt;5,"Víkend","Pracovný deň")))</f>
        <v>Víkend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IF(C210="Pracovný deň",'Nastavenie'!$B$6,0)</f>
        <v>0</v>
      </c>
      <c r="J210" s="22">
        <f>H210+IF(OR(G210="Dovolenka",G210="PN",G210="Lekár",G210="Náhradné voľno",G210="Služobná cesta"),I210,IF(G210="Pol dňa dovolenky",I210/2,0))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IF(YEAR(DATE('Nastavenie'!$B$5,1,1)+206)='Nastavenie'!$B$5,DATE('Nastavenie'!$B$5,1,1)+206,"")</f>
        <v>46594</v>
      </c>
      <c r="B211" s="19">
        <f>A211</f>
        <v>46594</v>
      </c>
      <c r="C211" s="20" t="str">
        <f>IF(A211="","",IF(COUNTIF('Sviatky'!$A$5:$A$94,A211)&gt;0,"Sviatok",IF(WEEKDAY(A211,2)&gt;5,"Víkend","Pracovný deň")))</f>
        <v>Pracovný deň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IF(C211="Pracovný deň",'Nastavenie'!$B$6,0)</f>
        <v>8</v>
      </c>
      <c r="J211" s="22">
        <f>H211+IF(OR(G211="Dovolenka",G211="PN",G211="Lekár",G211="Náhradné voľno",G211="Služobná cesta"),I211,IF(G211="Pol dňa dovolenky",I211/2,0))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IF(YEAR(DATE('Nastavenie'!$B$5,1,1)+207)='Nastavenie'!$B$5,DATE('Nastavenie'!$B$5,1,1)+207,"")</f>
        <v>46595</v>
      </c>
      <c r="B212" s="19">
        <f>A212</f>
        <v>46595</v>
      </c>
      <c r="C212" s="20" t="str">
        <f>IF(A212="","",IF(COUNTIF('Sviatky'!$A$5:$A$94,A212)&gt;0,"Sviatok",IF(WEEKDAY(A212,2)&gt;5,"Víkend","Pracovný deň")))</f>
        <v>Pracovný deň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IF(C212="Pracovný deň",'Nastavenie'!$B$6,0)</f>
        <v>8</v>
      </c>
      <c r="J212" s="22">
        <f>H212+IF(OR(G212="Dovolenka",G212="PN",G212="Lekár",G212="Náhradné voľno",G212="Služobná cesta"),I212,IF(G212="Pol dňa dovolenky",I212/2,0))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IF(YEAR(DATE('Nastavenie'!$B$5,1,1)+208)='Nastavenie'!$B$5,DATE('Nastavenie'!$B$5,1,1)+208,"")</f>
        <v>46596</v>
      </c>
      <c r="B213" s="19">
        <f>A213</f>
        <v>46596</v>
      </c>
      <c r="C213" s="20" t="str">
        <f>IF(A213="","",IF(COUNTIF('Sviatky'!$A$5:$A$94,A213)&gt;0,"Sviatok",IF(WEEKDAY(A213,2)&gt;5,"Víkend","Pracovný deň")))</f>
        <v>Pracovný deň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IF(C213="Pracovný deň",'Nastavenie'!$B$6,0)</f>
        <v>8</v>
      </c>
      <c r="J213" s="22">
        <f>H213+IF(OR(G213="Dovolenka",G213="PN",G213="Lekár",G213="Náhradné voľno",G213="Služobná cesta"),I213,IF(G213="Pol dňa dovolenky",I213/2,0))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IF(YEAR(DATE('Nastavenie'!$B$5,1,1)+209)='Nastavenie'!$B$5,DATE('Nastavenie'!$B$5,1,1)+209,"")</f>
        <v>46597</v>
      </c>
      <c r="B214" s="19">
        <f>A214</f>
        <v>46597</v>
      </c>
      <c r="C214" s="20" t="str">
        <f>IF(A214="","",IF(COUNTIF('Sviatky'!$A$5:$A$94,A214)&gt;0,"Sviatok",IF(WEEKDAY(A214,2)&gt;5,"Víkend","Pracovný deň")))</f>
        <v>Pracovný deň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IF(C214="Pracovný deň",'Nastavenie'!$B$6,0)</f>
        <v>8</v>
      </c>
      <c r="J214" s="22">
        <f>H214+IF(OR(G214="Dovolenka",G214="PN",G214="Lekár",G214="Náhradné voľno",G214="Služobná cesta"),I214,IF(G214="Pol dňa dovolenky",I214/2,0))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IF(YEAR(DATE('Nastavenie'!$B$5,1,1)+210)='Nastavenie'!$B$5,DATE('Nastavenie'!$B$5,1,1)+210,"")</f>
        <v>46598</v>
      </c>
      <c r="B215" s="19">
        <f>A215</f>
        <v>46598</v>
      </c>
      <c r="C215" s="20" t="str">
        <f>IF(A215="","",IF(COUNTIF('Sviatky'!$A$5:$A$94,A215)&gt;0,"Sviatok",IF(WEEKDAY(A215,2)&gt;5,"Víkend","Pracovný deň")))</f>
        <v>Pracovný deň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IF(C215="Pracovný deň",'Nastavenie'!$B$6,0)</f>
        <v>8</v>
      </c>
      <c r="J215" s="22">
        <f>H215+IF(OR(G215="Dovolenka",G215="PN",G215="Lekár",G215="Náhradné voľno",G215="Služobná cesta"),I215,IF(G215="Pol dňa dovolenky",I215/2,0))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IF(YEAR(DATE('Nastavenie'!$B$5,1,1)+211)='Nastavenie'!$B$5,DATE('Nastavenie'!$B$5,1,1)+211,"")</f>
        <v>46599</v>
      </c>
      <c r="B216" s="19">
        <f>A216</f>
        <v>46599</v>
      </c>
      <c r="C216" s="20" t="str">
        <f>IF(A216="","",IF(COUNTIF('Sviatky'!$A$5:$A$94,A216)&gt;0,"Sviatok",IF(WEEKDAY(A216,2)&gt;5,"Víkend","Pracovný deň")))</f>
        <v>Víkend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IF(C216="Pracovný deň",'Nastavenie'!$B$6,0)</f>
        <v>0</v>
      </c>
      <c r="J216" s="22">
        <f>H216+IF(OR(G216="Dovolenka",G216="PN",G216="Lekár",G216="Náhradné voľno",G216="Služobná cesta"),I216,IF(G216="Pol dňa dovolenky",I216/2,0))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IF(YEAR(DATE('Nastavenie'!$B$5,1,1)+212)='Nastavenie'!$B$5,DATE('Nastavenie'!$B$5,1,1)+212,"")</f>
        <v>46600</v>
      </c>
      <c r="B217" s="19">
        <f>A217</f>
        <v>46600</v>
      </c>
      <c r="C217" s="20" t="str">
        <f>IF(A217="","",IF(COUNTIF('Sviatky'!$A$5:$A$94,A217)&gt;0,"Sviatok",IF(WEEKDAY(A217,2)&gt;5,"Víkend","Pracovný deň")))</f>
        <v>Víkend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IF(C217="Pracovný deň",'Nastavenie'!$B$6,0)</f>
        <v>0</v>
      </c>
      <c r="J217" s="22">
        <f>H217+IF(OR(G217="Dovolenka",G217="PN",G217="Lekár",G217="Náhradné voľno",G217="Služobná cesta"),I217,IF(G217="Pol dňa dovolenky",I217/2,0))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IF(YEAR(DATE('Nastavenie'!$B$5,1,1)+213)='Nastavenie'!$B$5,DATE('Nastavenie'!$B$5,1,1)+213,"")</f>
        <v>46601</v>
      </c>
      <c r="B218" s="19">
        <f>A218</f>
        <v>46601</v>
      </c>
      <c r="C218" s="20" t="str">
        <f>IF(A218="","",IF(COUNTIF('Sviatky'!$A$5:$A$94,A218)&gt;0,"Sviatok",IF(WEEKDAY(A218,2)&gt;5,"Víkend","Pracovný deň")))</f>
        <v>Pracovný deň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IF(C218="Pracovný deň",'Nastavenie'!$B$6,0)</f>
        <v>8</v>
      </c>
      <c r="J218" s="22">
        <f>H218+IF(OR(G218="Dovolenka",G218="PN",G218="Lekár",G218="Náhradné voľno",G218="Služobná cesta"),I218,IF(G218="Pol dňa dovolenky",I218/2,0))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IF(YEAR(DATE('Nastavenie'!$B$5,1,1)+214)='Nastavenie'!$B$5,DATE('Nastavenie'!$B$5,1,1)+214,"")</f>
        <v>46602</v>
      </c>
      <c r="B219" s="19">
        <f>A219</f>
        <v>46602</v>
      </c>
      <c r="C219" s="20" t="str">
        <f>IF(A219="","",IF(COUNTIF('Sviatky'!$A$5:$A$94,A219)&gt;0,"Sviatok",IF(WEEKDAY(A219,2)&gt;5,"Víkend","Pracovný deň")))</f>
        <v>Pracovný deň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IF(C219="Pracovný deň",'Nastavenie'!$B$6,0)</f>
        <v>8</v>
      </c>
      <c r="J219" s="22">
        <f>H219+IF(OR(G219="Dovolenka",G219="PN",G219="Lekár",G219="Náhradné voľno",G219="Služobná cesta"),I219,IF(G219="Pol dňa dovolenky",I219/2,0))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IF(YEAR(DATE('Nastavenie'!$B$5,1,1)+215)='Nastavenie'!$B$5,DATE('Nastavenie'!$B$5,1,1)+215,"")</f>
        <v>46603</v>
      </c>
      <c r="B220" s="19">
        <f>A220</f>
        <v>46603</v>
      </c>
      <c r="C220" s="20" t="str">
        <f>IF(A220="","",IF(COUNTIF('Sviatky'!$A$5:$A$94,A220)&gt;0,"Sviatok",IF(WEEKDAY(A220,2)&gt;5,"Víkend","Pracovný deň")))</f>
        <v>Pracovný deň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IF(C220="Pracovný deň",'Nastavenie'!$B$6,0)</f>
        <v>8</v>
      </c>
      <c r="J220" s="22">
        <f>H220+IF(OR(G220="Dovolenka",G220="PN",G220="Lekár",G220="Náhradné voľno",G220="Služobná cesta"),I220,IF(G220="Pol dňa dovolenky",I220/2,0))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IF(YEAR(DATE('Nastavenie'!$B$5,1,1)+216)='Nastavenie'!$B$5,DATE('Nastavenie'!$B$5,1,1)+216,"")</f>
        <v>46604</v>
      </c>
      <c r="B221" s="19">
        <f>A221</f>
        <v>46604</v>
      </c>
      <c r="C221" s="20" t="str">
        <f>IF(A221="","",IF(COUNTIF('Sviatky'!$A$5:$A$94,A221)&gt;0,"Sviatok",IF(WEEKDAY(A221,2)&gt;5,"Víkend","Pracovný deň")))</f>
        <v>Pracovný deň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IF(C221="Pracovný deň",'Nastavenie'!$B$6,0)</f>
        <v>8</v>
      </c>
      <c r="J221" s="22">
        <f>H221+IF(OR(G221="Dovolenka",G221="PN",G221="Lekár",G221="Náhradné voľno",G221="Služobná cesta"),I221,IF(G221="Pol dňa dovolenky",I221/2,0))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IF(YEAR(DATE('Nastavenie'!$B$5,1,1)+217)='Nastavenie'!$B$5,DATE('Nastavenie'!$B$5,1,1)+217,"")</f>
        <v>46605</v>
      </c>
      <c r="B222" s="19">
        <f>A222</f>
        <v>46605</v>
      </c>
      <c r="C222" s="20" t="str">
        <f>IF(A222="","",IF(COUNTIF('Sviatky'!$A$5:$A$94,A222)&gt;0,"Sviatok",IF(WEEKDAY(A222,2)&gt;5,"Víkend","Pracovný deň")))</f>
        <v>Pracovný deň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IF(C222="Pracovný deň",'Nastavenie'!$B$6,0)</f>
        <v>8</v>
      </c>
      <c r="J222" s="22">
        <f>H222+IF(OR(G222="Dovolenka",G222="PN",G222="Lekár",G222="Náhradné voľno",G222="Služobná cesta"),I222,IF(G222="Pol dňa dovolenky",I222/2,0))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IF(YEAR(DATE('Nastavenie'!$B$5,1,1)+218)='Nastavenie'!$B$5,DATE('Nastavenie'!$B$5,1,1)+218,"")</f>
        <v>46606</v>
      </c>
      <c r="B223" s="19">
        <f>A223</f>
        <v>46606</v>
      </c>
      <c r="C223" s="20" t="str">
        <f>IF(A223="","",IF(COUNTIF('Sviatky'!$A$5:$A$94,A223)&gt;0,"Sviatok",IF(WEEKDAY(A223,2)&gt;5,"Víkend","Pracovný deň")))</f>
        <v>Víkend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IF(C223="Pracovný deň",'Nastavenie'!$B$6,0)</f>
        <v>0</v>
      </c>
      <c r="J223" s="22">
        <f>H223+IF(OR(G223="Dovolenka",G223="PN",G223="Lekár",G223="Náhradné voľno",G223="Služobná cesta"),I223,IF(G223="Pol dňa dovolenky",I223/2,0))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IF(YEAR(DATE('Nastavenie'!$B$5,1,1)+219)='Nastavenie'!$B$5,DATE('Nastavenie'!$B$5,1,1)+219,"")</f>
        <v>46607</v>
      </c>
      <c r="B224" s="19">
        <f>A224</f>
        <v>46607</v>
      </c>
      <c r="C224" s="20" t="str">
        <f>IF(A224="","",IF(COUNTIF('Sviatky'!$A$5:$A$94,A224)&gt;0,"Sviatok",IF(WEEKDAY(A224,2)&gt;5,"Víkend","Pracovný deň")))</f>
        <v>Víkend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IF(C224="Pracovný deň",'Nastavenie'!$B$6,0)</f>
        <v>0</v>
      </c>
      <c r="J224" s="22">
        <f>H224+IF(OR(G224="Dovolenka",G224="PN",G224="Lekár",G224="Náhradné voľno",G224="Služobná cesta"),I224,IF(G224="Pol dňa dovolenky",I224/2,0))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IF(YEAR(DATE('Nastavenie'!$B$5,1,1)+220)='Nastavenie'!$B$5,DATE('Nastavenie'!$B$5,1,1)+220,"")</f>
        <v>46608</v>
      </c>
      <c r="B225" s="19">
        <f>A225</f>
        <v>46608</v>
      </c>
      <c r="C225" s="20" t="str">
        <f>IF(A225="","",IF(COUNTIF('Sviatky'!$A$5:$A$94,A225)&gt;0,"Sviatok",IF(WEEKDAY(A225,2)&gt;5,"Víkend","Pracovný deň")))</f>
        <v>Pracovný deň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IF(C225="Pracovný deň",'Nastavenie'!$B$6,0)</f>
        <v>8</v>
      </c>
      <c r="J225" s="22">
        <f>H225+IF(OR(G225="Dovolenka",G225="PN",G225="Lekár",G225="Náhradné voľno",G225="Služobná cesta"),I225,IF(G225="Pol dňa dovolenky",I225/2,0))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IF(YEAR(DATE('Nastavenie'!$B$5,1,1)+221)='Nastavenie'!$B$5,DATE('Nastavenie'!$B$5,1,1)+221,"")</f>
        <v>46609</v>
      </c>
      <c r="B226" s="19">
        <f>A226</f>
        <v>46609</v>
      </c>
      <c r="C226" s="20" t="str">
        <f>IF(A226="","",IF(COUNTIF('Sviatky'!$A$5:$A$94,A226)&gt;0,"Sviatok",IF(WEEKDAY(A226,2)&gt;5,"Víkend","Pracovný deň")))</f>
        <v>Pracovný deň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IF(C226="Pracovný deň",'Nastavenie'!$B$6,0)</f>
        <v>8</v>
      </c>
      <c r="J226" s="22">
        <f>H226+IF(OR(G226="Dovolenka",G226="PN",G226="Lekár",G226="Náhradné voľno",G226="Služobná cesta"),I226,IF(G226="Pol dňa dovolenky",I226/2,0))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IF(YEAR(DATE('Nastavenie'!$B$5,1,1)+222)='Nastavenie'!$B$5,DATE('Nastavenie'!$B$5,1,1)+222,"")</f>
        <v>46610</v>
      </c>
      <c r="B227" s="19">
        <f>A227</f>
        <v>46610</v>
      </c>
      <c r="C227" s="20" t="str">
        <f>IF(A227="","",IF(COUNTIF('Sviatky'!$A$5:$A$94,A227)&gt;0,"Sviatok",IF(WEEKDAY(A227,2)&gt;5,"Víkend","Pracovný deň")))</f>
        <v>Pracovný deň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IF(C227="Pracovný deň",'Nastavenie'!$B$6,0)</f>
        <v>8</v>
      </c>
      <c r="J227" s="22">
        <f>H227+IF(OR(G227="Dovolenka",G227="PN",G227="Lekár",G227="Náhradné voľno",G227="Služobná cesta"),I227,IF(G227="Pol dňa dovolenky",I227/2,0))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IF(YEAR(DATE('Nastavenie'!$B$5,1,1)+223)='Nastavenie'!$B$5,DATE('Nastavenie'!$B$5,1,1)+223,"")</f>
        <v>46611</v>
      </c>
      <c r="B228" s="19">
        <f>A228</f>
        <v>46611</v>
      </c>
      <c r="C228" s="20" t="str">
        <f>IF(A228="","",IF(COUNTIF('Sviatky'!$A$5:$A$94,A228)&gt;0,"Sviatok",IF(WEEKDAY(A228,2)&gt;5,"Víkend","Pracovný deň")))</f>
        <v>Pracovný deň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IF(C228="Pracovný deň",'Nastavenie'!$B$6,0)</f>
        <v>8</v>
      </c>
      <c r="J228" s="22">
        <f>H228+IF(OR(G228="Dovolenka",G228="PN",G228="Lekár",G228="Náhradné voľno",G228="Služobná cesta"),I228,IF(G228="Pol dňa dovolenky",I228/2,0))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IF(YEAR(DATE('Nastavenie'!$B$5,1,1)+224)='Nastavenie'!$B$5,DATE('Nastavenie'!$B$5,1,1)+224,"")</f>
        <v>46612</v>
      </c>
      <c r="B229" s="19">
        <f>A229</f>
        <v>46612</v>
      </c>
      <c r="C229" s="20" t="str">
        <f>IF(A229="","",IF(COUNTIF('Sviatky'!$A$5:$A$94,A229)&gt;0,"Sviatok",IF(WEEKDAY(A229,2)&gt;5,"Víkend","Pracovný deň")))</f>
        <v>Pracovný deň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IF(C229="Pracovný deň",'Nastavenie'!$B$6,0)</f>
        <v>8</v>
      </c>
      <c r="J229" s="22">
        <f>H229+IF(OR(G229="Dovolenka",G229="PN",G229="Lekár",G229="Náhradné voľno",G229="Služobná cesta"),I229,IF(G229="Pol dňa dovolenky",I229/2,0))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IF(YEAR(DATE('Nastavenie'!$B$5,1,1)+225)='Nastavenie'!$B$5,DATE('Nastavenie'!$B$5,1,1)+225,"")</f>
        <v>46613</v>
      </c>
      <c r="B230" s="19">
        <f>A230</f>
        <v>46613</v>
      </c>
      <c r="C230" s="20" t="str">
        <f>IF(A230="","",IF(COUNTIF('Sviatky'!$A$5:$A$94,A230)&gt;0,"Sviatok",IF(WEEKDAY(A230,2)&gt;5,"Víkend","Pracovný deň")))</f>
        <v>Víkend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IF(C230="Pracovný deň",'Nastavenie'!$B$6,0)</f>
        <v>0</v>
      </c>
      <c r="J230" s="22">
        <f>H230+IF(OR(G230="Dovolenka",G230="PN",G230="Lekár",G230="Náhradné voľno",G230="Služobná cesta"),I230,IF(G230="Pol dňa dovolenky",I230/2,0))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IF(YEAR(DATE('Nastavenie'!$B$5,1,1)+226)='Nastavenie'!$B$5,DATE('Nastavenie'!$B$5,1,1)+226,"")</f>
        <v>46614</v>
      </c>
      <c r="B231" s="19">
        <f>A231</f>
        <v>46614</v>
      </c>
      <c r="C231" s="20" t="str">
        <f>IF(A231="","",IF(COUNTIF('Sviatky'!$A$5:$A$94,A231)&gt;0,"Sviatok",IF(WEEKDAY(A231,2)&gt;5,"Víkend","Pracovný deň")))</f>
        <v>Víkend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IF(C231="Pracovný deň",'Nastavenie'!$B$6,0)</f>
        <v>0</v>
      </c>
      <c r="J231" s="22">
        <f>H231+IF(OR(G231="Dovolenka",G231="PN",G231="Lekár",G231="Náhradné voľno",G231="Služobná cesta"),I231,IF(G231="Pol dňa dovolenky",I231/2,0))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IF(YEAR(DATE('Nastavenie'!$B$5,1,1)+227)='Nastavenie'!$B$5,DATE('Nastavenie'!$B$5,1,1)+227,"")</f>
        <v>46615</v>
      </c>
      <c r="B232" s="19">
        <f>A232</f>
        <v>46615</v>
      </c>
      <c r="C232" s="20" t="str">
        <f>IF(A232="","",IF(COUNTIF('Sviatky'!$A$5:$A$94,A232)&gt;0,"Sviatok",IF(WEEKDAY(A232,2)&gt;5,"Víkend","Pracovný deň")))</f>
        <v>Pracovný deň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IF(C232="Pracovný deň",'Nastavenie'!$B$6,0)</f>
        <v>8</v>
      </c>
      <c r="J232" s="22">
        <f>H232+IF(OR(G232="Dovolenka",G232="PN",G232="Lekár",G232="Náhradné voľno",G232="Služobná cesta"),I232,IF(G232="Pol dňa dovolenky",I232/2,0))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IF(YEAR(DATE('Nastavenie'!$B$5,1,1)+228)='Nastavenie'!$B$5,DATE('Nastavenie'!$B$5,1,1)+228,"")</f>
        <v>46616</v>
      </c>
      <c r="B233" s="19">
        <f>A233</f>
        <v>46616</v>
      </c>
      <c r="C233" s="20" t="str">
        <f>IF(A233="","",IF(COUNTIF('Sviatky'!$A$5:$A$94,A233)&gt;0,"Sviatok",IF(WEEKDAY(A233,2)&gt;5,"Víkend","Pracovný deň")))</f>
        <v>Pracovný deň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IF(C233="Pracovný deň",'Nastavenie'!$B$6,0)</f>
        <v>8</v>
      </c>
      <c r="J233" s="22">
        <f>H233+IF(OR(G233="Dovolenka",G233="PN",G233="Lekár",G233="Náhradné voľno",G233="Služobná cesta"),I233,IF(G233="Pol dňa dovolenky",I233/2,0))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IF(YEAR(DATE('Nastavenie'!$B$5,1,1)+229)='Nastavenie'!$B$5,DATE('Nastavenie'!$B$5,1,1)+229,"")</f>
        <v>46617</v>
      </c>
      <c r="B234" s="19">
        <f>A234</f>
        <v>46617</v>
      </c>
      <c r="C234" s="20" t="str">
        <f>IF(A234="","",IF(COUNTIF('Sviatky'!$A$5:$A$94,A234)&gt;0,"Sviatok",IF(WEEKDAY(A234,2)&gt;5,"Víkend","Pracovný deň")))</f>
        <v>Pracovný deň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IF(C234="Pracovný deň",'Nastavenie'!$B$6,0)</f>
        <v>8</v>
      </c>
      <c r="J234" s="22">
        <f>H234+IF(OR(G234="Dovolenka",G234="PN",G234="Lekár",G234="Náhradné voľno",G234="Služobná cesta"),I234,IF(G234="Pol dňa dovolenky",I234/2,0))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IF(YEAR(DATE('Nastavenie'!$B$5,1,1)+230)='Nastavenie'!$B$5,DATE('Nastavenie'!$B$5,1,1)+230,"")</f>
        <v>46618</v>
      </c>
      <c r="B235" s="19">
        <f>A235</f>
        <v>46618</v>
      </c>
      <c r="C235" s="20" t="str">
        <f>IF(A235="","",IF(COUNTIF('Sviatky'!$A$5:$A$94,A235)&gt;0,"Sviatok",IF(WEEKDAY(A235,2)&gt;5,"Víkend","Pracovný deň")))</f>
        <v>Pracovný deň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IF(C235="Pracovný deň",'Nastavenie'!$B$6,0)</f>
        <v>8</v>
      </c>
      <c r="J235" s="22">
        <f>H235+IF(OR(G235="Dovolenka",G235="PN",G235="Lekár",G235="Náhradné voľno",G235="Služobná cesta"),I235,IF(G235="Pol dňa dovolenky",I235/2,0))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IF(YEAR(DATE('Nastavenie'!$B$5,1,1)+231)='Nastavenie'!$B$5,DATE('Nastavenie'!$B$5,1,1)+231,"")</f>
        <v>46619</v>
      </c>
      <c r="B236" s="19">
        <f>A236</f>
        <v>46619</v>
      </c>
      <c r="C236" s="20" t="str">
        <f>IF(A236="","",IF(COUNTIF('Sviatky'!$A$5:$A$94,A236)&gt;0,"Sviatok",IF(WEEKDAY(A236,2)&gt;5,"Víkend","Pracovný deň")))</f>
        <v>Pracovný deň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IF(C236="Pracovný deň",'Nastavenie'!$B$6,0)</f>
        <v>8</v>
      </c>
      <c r="J236" s="22">
        <f>H236+IF(OR(G236="Dovolenka",G236="PN",G236="Lekár",G236="Náhradné voľno",G236="Služobná cesta"),I236,IF(G236="Pol dňa dovolenky",I236/2,0))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IF(YEAR(DATE('Nastavenie'!$B$5,1,1)+232)='Nastavenie'!$B$5,DATE('Nastavenie'!$B$5,1,1)+232,"")</f>
        <v>46620</v>
      </c>
      <c r="B237" s="19">
        <f>A237</f>
        <v>46620</v>
      </c>
      <c r="C237" s="20" t="str">
        <f>IF(A237="","",IF(COUNTIF('Sviatky'!$A$5:$A$94,A237)&gt;0,"Sviatok",IF(WEEKDAY(A237,2)&gt;5,"Víkend","Pracovný deň")))</f>
        <v>Víkend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IF(C237="Pracovný deň",'Nastavenie'!$B$6,0)</f>
        <v>0</v>
      </c>
      <c r="J237" s="22">
        <f>H237+IF(OR(G237="Dovolenka",G237="PN",G237="Lekár",G237="Náhradné voľno",G237="Služobná cesta"),I237,IF(G237="Pol dňa dovolenky",I237/2,0))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IF(YEAR(DATE('Nastavenie'!$B$5,1,1)+233)='Nastavenie'!$B$5,DATE('Nastavenie'!$B$5,1,1)+233,"")</f>
        <v>46621</v>
      </c>
      <c r="B238" s="19">
        <f>A238</f>
        <v>46621</v>
      </c>
      <c r="C238" s="20" t="str">
        <f>IF(A238="","",IF(COUNTIF('Sviatky'!$A$5:$A$94,A238)&gt;0,"Sviatok",IF(WEEKDAY(A238,2)&gt;5,"Víkend","Pracovný deň")))</f>
        <v>Víkend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IF(C238="Pracovný deň",'Nastavenie'!$B$6,0)</f>
        <v>0</v>
      </c>
      <c r="J238" s="22">
        <f>H238+IF(OR(G238="Dovolenka",G238="PN",G238="Lekár",G238="Náhradné voľno",G238="Služobná cesta"),I238,IF(G238="Pol dňa dovolenky",I238/2,0))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IF(YEAR(DATE('Nastavenie'!$B$5,1,1)+234)='Nastavenie'!$B$5,DATE('Nastavenie'!$B$5,1,1)+234,"")</f>
        <v>46622</v>
      </c>
      <c r="B239" s="19">
        <f>A239</f>
        <v>46622</v>
      </c>
      <c r="C239" s="20" t="str">
        <f>IF(A239="","",IF(COUNTIF('Sviatky'!$A$5:$A$94,A239)&gt;0,"Sviatok",IF(WEEKDAY(A239,2)&gt;5,"Víkend","Pracovný deň")))</f>
        <v>Pracovný deň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IF(C239="Pracovný deň",'Nastavenie'!$B$6,0)</f>
        <v>8</v>
      </c>
      <c r="J239" s="22">
        <f>H239+IF(OR(G239="Dovolenka",G239="PN",G239="Lekár",G239="Náhradné voľno",G239="Služobná cesta"),I239,IF(G239="Pol dňa dovolenky",I239/2,0))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IF(YEAR(DATE('Nastavenie'!$B$5,1,1)+235)='Nastavenie'!$B$5,DATE('Nastavenie'!$B$5,1,1)+235,"")</f>
        <v>46623</v>
      </c>
      <c r="B240" s="19">
        <f>A240</f>
        <v>46623</v>
      </c>
      <c r="C240" s="20" t="str">
        <f>IF(A240="","",IF(COUNTIF('Sviatky'!$A$5:$A$94,A240)&gt;0,"Sviatok",IF(WEEKDAY(A240,2)&gt;5,"Víkend","Pracovný deň")))</f>
        <v>Pracovný deň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IF(C240="Pracovný deň",'Nastavenie'!$B$6,0)</f>
        <v>8</v>
      </c>
      <c r="J240" s="22">
        <f>H240+IF(OR(G240="Dovolenka",G240="PN",G240="Lekár",G240="Náhradné voľno",G240="Služobná cesta"),I240,IF(G240="Pol dňa dovolenky",I240/2,0))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IF(YEAR(DATE('Nastavenie'!$B$5,1,1)+236)='Nastavenie'!$B$5,DATE('Nastavenie'!$B$5,1,1)+236,"")</f>
        <v>46624</v>
      </c>
      <c r="B241" s="19">
        <f>A241</f>
        <v>46624</v>
      </c>
      <c r="C241" s="20" t="str">
        <f>IF(A241="","",IF(COUNTIF('Sviatky'!$A$5:$A$94,A241)&gt;0,"Sviatok",IF(WEEKDAY(A241,2)&gt;5,"Víkend","Pracovný deň")))</f>
        <v>Pracovný deň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IF(C241="Pracovný deň",'Nastavenie'!$B$6,0)</f>
        <v>8</v>
      </c>
      <c r="J241" s="22">
        <f>H241+IF(OR(G241="Dovolenka",G241="PN",G241="Lekár",G241="Náhradné voľno",G241="Služobná cesta"),I241,IF(G241="Pol dňa dovolenky",I241/2,0))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IF(YEAR(DATE('Nastavenie'!$B$5,1,1)+237)='Nastavenie'!$B$5,DATE('Nastavenie'!$B$5,1,1)+237,"")</f>
        <v>46625</v>
      </c>
      <c r="B242" s="19">
        <f>A242</f>
        <v>46625</v>
      </c>
      <c r="C242" s="20" t="str">
        <f>IF(A242="","",IF(COUNTIF('Sviatky'!$A$5:$A$94,A242)&gt;0,"Sviatok",IF(WEEKDAY(A242,2)&gt;5,"Víkend","Pracovný deň")))</f>
        <v>Pracovný deň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IF(C242="Pracovný deň",'Nastavenie'!$B$6,0)</f>
        <v>8</v>
      </c>
      <c r="J242" s="22">
        <f>H242+IF(OR(G242="Dovolenka",G242="PN",G242="Lekár",G242="Náhradné voľno",G242="Služobná cesta"),I242,IF(G242="Pol dňa dovolenky",I242/2,0))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IF(YEAR(DATE('Nastavenie'!$B$5,1,1)+238)='Nastavenie'!$B$5,DATE('Nastavenie'!$B$5,1,1)+238,"")</f>
        <v>46626</v>
      </c>
      <c r="B243" s="19">
        <f>A243</f>
        <v>46626</v>
      </c>
      <c r="C243" s="20" t="str">
        <f>IF(A243="","",IF(COUNTIF('Sviatky'!$A$5:$A$94,A243)&gt;0,"Sviatok",IF(WEEKDAY(A243,2)&gt;5,"Víkend","Pracovný deň")))</f>
        <v>Pracovný deň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IF(C243="Pracovný deň",'Nastavenie'!$B$6,0)</f>
        <v>8</v>
      </c>
      <c r="J243" s="22">
        <f>H243+IF(OR(G243="Dovolenka",G243="PN",G243="Lekár",G243="Náhradné voľno",G243="Služobná cesta"),I243,IF(G243="Pol dňa dovolenky",I243/2,0))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IF(YEAR(DATE('Nastavenie'!$B$5,1,1)+239)='Nastavenie'!$B$5,DATE('Nastavenie'!$B$5,1,1)+239,"")</f>
        <v>46627</v>
      </c>
      <c r="B244" s="19">
        <f>A244</f>
        <v>46627</v>
      </c>
      <c r="C244" s="20" t="str">
        <f>IF(A244="","",IF(COUNTIF('Sviatky'!$A$5:$A$94,A244)&gt;0,"Sviatok",IF(WEEKDAY(A244,2)&gt;5,"Víkend","Pracovný deň")))</f>
        <v>Víkend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IF(C244="Pracovný deň",'Nastavenie'!$B$6,0)</f>
        <v>0</v>
      </c>
      <c r="J244" s="22">
        <f>H244+IF(OR(G244="Dovolenka",G244="PN",G244="Lekár",G244="Náhradné voľno",G244="Služobná cesta"),I244,IF(G244="Pol dňa dovolenky",I244/2,0))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IF(YEAR(DATE('Nastavenie'!$B$5,1,1)+240)='Nastavenie'!$B$5,DATE('Nastavenie'!$B$5,1,1)+240,"")</f>
        <v>46628</v>
      </c>
      <c r="B245" s="19">
        <f>A245</f>
        <v>46628</v>
      </c>
      <c r="C245" s="20" t="str">
        <f>IF(A245="","",IF(COUNTIF('Sviatky'!$A$5:$A$94,A245)&gt;0,"Sviatok",IF(WEEKDAY(A245,2)&gt;5,"Víkend","Pracovný deň")))</f>
        <v>Sviatok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IF(C245="Pracovný deň",'Nastavenie'!$B$6,0)</f>
        <v>0</v>
      </c>
      <c r="J245" s="22">
        <f>H245+IF(OR(G245="Dovolenka",G245="PN",G245="Lekár",G245="Náhradné voľno",G245="Služobná cesta"),I245,IF(G245="Pol dňa dovolenky",I245/2,0))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IF(YEAR(DATE('Nastavenie'!$B$5,1,1)+241)='Nastavenie'!$B$5,DATE('Nastavenie'!$B$5,1,1)+241,"")</f>
        <v>46629</v>
      </c>
      <c r="B246" s="19">
        <f>A246</f>
        <v>46629</v>
      </c>
      <c r="C246" s="20" t="str">
        <f>IF(A246="","",IF(COUNTIF('Sviatky'!$A$5:$A$94,A246)&gt;0,"Sviatok",IF(WEEKDAY(A246,2)&gt;5,"Víkend","Pracovný deň")))</f>
        <v>Pracovný deň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IF(C246="Pracovný deň",'Nastavenie'!$B$6,0)</f>
        <v>8</v>
      </c>
      <c r="J246" s="22">
        <f>H246+IF(OR(G246="Dovolenka",G246="PN",G246="Lekár",G246="Náhradné voľno",G246="Služobná cesta"),I246,IF(G246="Pol dňa dovolenky",I246/2,0))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IF(YEAR(DATE('Nastavenie'!$B$5,1,1)+242)='Nastavenie'!$B$5,DATE('Nastavenie'!$B$5,1,1)+242,"")</f>
        <v>46630</v>
      </c>
      <c r="B247" s="19">
        <f>A247</f>
        <v>46630</v>
      </c>
      <c r="C247" s="20" t="str">
        <f>IF(A247="","",IF(COUNTIF('Sviatky'!$A$5:$A$94,A247)&gt;0,"Sviatok",IF(WEEKDAY(A247,2)&gt;5,"Víkend","Pracovný deň")))</f>
        <v>Pracovný deň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IF(C247="Pracovný deň",'Nastavenie'!$B$6,0)</f>
        <v>8</v>
      </c>
      <c r="J247" s="22">
        <f>H247+IF(OR(G247="Dovolenka",G247="PN",G247="Lekár",G247="Náhradné voľno",G247="Služobná cesta"),I247,IF(G247="Pol dňa dovolenky",I247/2,0))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IF(YEAR(DATE('Nastavenie'!$B$5,1,1)+243)='Nastavenie'!$B$5,DATE('Nastavenie'!$B$5,1,1)+243,"")</f>
        <v>46631</v>
      </c>
      <c r="B248" s="19">
        <f>A248</f>
        <v>46631</v>
      </c>
      <c r="C248" s="20" t="str">
        <f>IF(A248="","",IF(COUNTIF('Sviatky'!$A$5:$A$94,A248)&gt;0,"Sviatok",IF(WEEKDAY(A248,2)&gt;5,"Víkend","Pracovný deň")))</f>
        <v>Pracovný deň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IF(C248="Pracovný deň",'Nastavenie'!$B$6,0)</f>
        <v>8</v>
      </c>
      <c r="J248" s="22">
        <f>H248+IF(OR(G248="Dovolenka",G248="PN",G248="Lekár",G248="Náhradné voľno",G248="Služobná cesta"),I248,IF(G248="Pol dňa dovolenky",I248/2,0))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IF(YEAR(DATE('Nastavenie'!$B$5,1,1)+244)='Nastavenie'!$B$5,DATE('Nastavenie'!$B$5,1,1)+244,"")</f>
        <v>46632</v>
      </c>
      <c r="B249" s="19">
        <f>A249</f>
        <v>46632</v>
      </c>
      <c r="C249" s="20" t="str">
        <f>IF(A249="","",IF(COUNTIF('Sviatky'!$A$5:$A$94,A249)&gt;0,"Sviatok",IF(WEEKDAY(A249,2)&gt;5,"Víkend","Pracovný deň")))</f>
        <v>Pracovný deň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IF(C249="Pracovný deň",'Nastavenie'!$B$6,0)</f>
        <v>8</v>
      </c>
      <c r="J249" s="22">
        <f>H249+IF(OR(G249="Dovolenka",G249="PN",G249="Lekár",G249="Náhradné voľno",G249="Služobná cesta"),I249,IF(G249="Pol dňa dovolenky",I249/2,0))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IF(YEAR(DATE('Nastavenie'!$B$5,1,1)+245)='Nastavenie'!$B$5,DATE('Nastavenie'!$B$5,1,1)+245,"")</f>
        <v>46633</v>
      </c>
      <c r="B250" s="19">
        <f>A250</f>
        <v>46633</v>
      </c>
      <c r="C250" s="20" t="str">
        <f>IF(A250="","",IF(COUNTIF('Sviatky'!$A$5:$A$94,A250)&gt;0,"Sviatok",IF(WEEKDAY(A250,2)&gt;5,"Víkend","Pracovný deň")))</f>
        <v>Pracovný deň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IF(C250="Pracovný deň",'Nastavenie'!$B$6,0)</f>
        <v>8</v>
      </c>
      <c r="J250" s="22">
        <f>H250+IF(OR(G250="Dovolenka",G250="PN",G250="Lekár",G250="Náhradné voľno",G250="Služobná cesta"),I250,IF(G250="Pol dňa dovolenky",I250/2,0))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IF(YEAR(DATE('Nastavenie'!$B$5,1,1)+246)='Nastavenie'!$B$5,DATE('Nastavenie'!$B$5,1,1)+246,"")</f>
        <v>46634</v>
      </c>
      <c r="B251" s="19">
        <f>A251</f>
        <v>46634</v>
      </c>
      <c r="C251" s="20" t="str">
        <f>IF(A251="","",IF(COUNTIF('Sviatky'!$A$5:$A$94,A251)&gt;0,"Sviatok",IF(WEEKDAY(A251,2)&gt;5,"Víkend","Pracovný deň")))</f>
        <v>Víkend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IF(C251="Pracovný deň",'Nastavenie'!$B$6,0)</f>
        <v>0</v>
      </c>
      <c r="J251" s="22">
        <f>H251+IF(OR(G251="Dovolenka",G251="PN",G251="Lekár",G251="Náhradné voľno",G251="Služobná cesta"),I251,IF(G251="Pol dňa dovolenky",I251/2,0))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IF(YEAR(DATE('Nastavenie'!$B$5,1,1)+247)='Nastavenie'!$B$5,DATE('Nastavenie'!$B$5,1,1)+247,"")</f>
        <v>46635</v>
      </c>
      <c r="B252" s="19">
        <f>A252</f>
        <v>46635</v>
      </c>
      <c r="C252" s="20" t="str">
        <f>IF(A252="","",IF(COUNTIF('Sviatky'!$A$5:$A$94,A252)&gt;0,"Sviatok",IF(WEEKDAY(A252,2)&gt;5,"Víkend","Pracovný deň")))</f>
        <v>Víkend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IF(C252="Pracovný deň",'Nastavenie'!$B$6,0)</f>
        <v>0</v>
      </c>
      <c r="J252" s="22">
        <f>H252+IF(OR(G252="Dovolenka",G252="PN",G252="Lekár",G252="Náhradné voľno",G252="Služobná cesta"),I252,IF(G252="Pol dňa dovolenky",I252/2,0))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IF(YEAR(DATE('Nastavenie'!$B$5,1,1)+248)='Nastavenie'!$B$5,DATE('Nastavenie'!$B$5,1,1)+248,"")</f>
        <v>46636</v>
      </c>
      <c r="B253" s="19">
        <f>A253</f>
        <v>46636</v>
      </c>
      <c r="C253" s="20" t="str">
        <f>IF(A253="","",IF(COUNTIF('Sviatky'!$A$5:$A$94,A253)&gt;0,"Sviatok",IF(WEEKDAY(A253,2)&gt;5,"Víkend","Pracovný deň")))</f>
        <v>Pracovný deň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IF(C253="Pracovný deň",'Nastavenie'!$B$6,0)</f>
        <v>8</v>
      </c>
      <c r="J253" s="22">
        <f>H253+IF(OR(G253="Dovolenka",G253="PN",G253="Lekár",G253="Náhradné voľno",G253="Služobná cesta"),I253,IF(G253="Pol dňa dovolenky",I253/2,0))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IF(YEAR(DATE('Nastavenie'!$B$5,1,1)+249)='Nastavenie'!$B$5,DATE('Nastavenie'!$B$5,1,1)+249,"")</f>
        <v>46637</v>
      </c>
      <c r="B254" s="19">
        <f>A254</f>
        <v>46637</v>
      </c>
      <c r="C254" s="20" t="str">
        <f>IF(A254="","",IF(COUNTIF('Sviatky'!$A$5:$A$94,A254)&gt;0,"Sviatok",IF(WEEKDAY(A254,2)&gt;5,"Víkend","Pracovný deň")))</f>
        <v>Pracovný deň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IF(C254="Pracovný deň",'Nastavenie'!$B$6,0)</f>
        <v>8</v>
      </c>
      <c r="J254" s="22">
        <f>H254+IF(OR(G254="Dovolenka",G254="PN",G254="Lekár",G254="Náhradné voľno",G254="Služobná cesta"),I254,IF(G254="Pol dňa dovolenky",I254/2,0))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IF(YEAR(DATE('Nastavenie'!$B$5,1,1)+250)='Nastavenie'!$B$5,DATE('Nastavenie'!$B$5,1,1)+250,"")</f>
        <v>46638</v>
      </c>
      <c r="B255" s="19">
        <f>A255</f>
        <v>46638</v>
      </c>
      <c r="C255" s="20" t="str">
        <f>IF(A255="","",IF(COUNTIF('Sviatky'!$A$5:$A$94,A255)&gt;0,"Sviatok",IF(WEEKDAY(A255,2)&gt;5,"Víkend","Pracovný deň")))</f>
        <v>Pracovný deň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IF(C255="Pracovný deň",'Nastavenie'!$B$6,0)</f>
        <v>8</v>
      </c>
      <c r="J255" s="22">
        <f>H255+IF(OR(G255="Dovolenka",G255="PN",G255="Lekár",G255="Náhradné voľno",G255="Služobná cesta"),I255,IF(G255="Pol dňa dovolenky",I255/2,0))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IF(YEAR(DATE('Nastavenie'!$B$5,1,1)+251)='Nastavenie'!$B$5,DATE('Nastavenie'!$B$5,1,1)+251,"")</f>
        <v>46639</v>
      </c>
      <c r="B256" s="19">
        <f>A256</f>
        <v>46639</v>
      </c>
      <c r="C256" s="20" t="str">
        <f>IF(A256="","",IF(COUNTIF('Sviatky'!$A$5:$A$94,A256)&gt;0,"Sviatok",IF(WEEKDAY(A256,2)&gt;5,"Víkend","Pracovný deň")))</f>
        <v>Pracovný deň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IF(C256="Pracovný deň",'Nastavenie'!$B$6,0)</f>
        <v>8</v>
      </c>
      <c r="J256" s="22">
        <f>H256+IF(OR(G256="Dovolenka",G256="PN",G256="Lekár",G256="Náhradné voľno",G256="Služobná cesta"),I256,IF(G256="Pol dňa dovolenky",I256/2,0))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IF(YEAR(DATE('Nastavenie'!$B$5,1,1)+252)='Nastavenie'!$B$5,DATE('Nastavenie'!$B$5,1,1)+252,"")</f>
        <v>46640</v>
      </c>
      <c r="B257" s="19">
        <f>A257</f>
        <v>46640</v>
      </c>
      <c r="C257" s="20" t="str">
        <f>IF(A257="","",IF(COUNTIF('Sviatky'!$A$5:$A$94,A257)&gt;0,"Sviatok",IF(WEEKDAY(A257,2)&gt;5,"Víkend","Pracovný deň")))</f>
        <v>Pracovný deň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IF(C257="Pracovný deň",'Nastavenie'!$B$6,0)</f>
        <v>8</v>
      </c>
      <c r="J257" s="22">
        <f>H257+IF(OR(G257="Dovolenka",G257="PN",G257="Lekár",G257="Náhradné voľno",G257="Služobná cesta"),I257,IF(G257="Pol dňa dovolenky",I257/2,0))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IF(YEAR(DATE('Nastavenie'!$B$5,1,1)+253)='Nastavenie'!$B$5,DATE('Nastavenie'!$B$5,1,1)+253,"")</f>
        <v>46641</v>
      </c>
      <c r="B258" s="19">
        <f>A258</f>
        <v>46641</v>
      </c>
      <c r="C258" s="20" t="str">
        <f>IF(A258="","",IF(COUNTIF('Sviatky'!$A$5:$A$94,A258)&gt;0,"Sviatok",IF(WEEKDAY(A258,2)&gt;5,"Víkend","Pracovný deň")))</f>
        <v>Víkend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IF(C258="Pracovný deň",'Nastavenie'!$B$6,0)</f>
        <v>0</v>
      </c>
      <c r="J258" s="22">
        <f>H258+IF(OR(G258="Dovolenka",G258="PN",G258="Lekár",G258="Náhradné voľno",G258="Služobná cesta"),I258,IF(G258="Pol dňa dovolenky",I258/2,0))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IF(YEAR(DATE('Nastavenie'!$B$5,1,1)+254)='Nastavenie'!$B$5,DATE('Nastavenie'!$B$5,1,1)+254,"")</f>
        <v>46642</v>
      </c>
      <c r="B259" s="19">
        <f>A259</f>
        <v>46642</v>
      </c>
      <c r="C259" s="20" t="str">
        <f>IF(A259="","",IF(COUNTIF('Sviatky'!$A$5:$A$94,A259)&gt;0,"Sviatok",IF(WEEKDAY(A259,2)&gt;5,"Víkend","Pracovný deň")))</f>
        <v>Víkend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IF(C259="Pracovný deň",'Nastavenie'!$B$6,0)</f>
        <v>0</v>
      </c>
      <c r="J259" s="22">
        <f>H259+IF(OR(G259="Dovolenka",G259="PN",G259="Lekár",G259="Náhradné voľno",G259="Služobná cesta"),I259,IF(G259="Pol dňa dovolenky",I259/2,0))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IF(YEAR(DATE('Nastavenie'!$B$5,1,1)+255)='Nastavenie'!$B$5,DATE('Nastavenie'!$B$5,1,1)+255,"")</f>
        <v>46643</v>
      </c>
      <c r="B260" s="19">
        <f>A260</f>
        <v>46643</v>
      </c>
      <c r="C260" s="20" t="str">
        <f>IF(A260="","",IF(COUNTIF('Sviatky'!$A$5:$A$94,A260)&gt;0,"Sviatok",IF(WEEKDAY(A260,2)&gt;5,"Víkend","Pracovný deň")))</f>
        <v>Pracovný deň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IF(C260="Pracovný deň",'Nastavenie'!$B$6,0)</f>
        <v>8</v>
      </c>
      <c r="J260" s="22">
        <f>H260+IF(OR(G260="Dovolenka",G260="PN",G260="Lekár",G260="Náhradné voľno",G260="Služobná cesta"),I260,IF(G260="Pol dňa dovolenky",I260/2,0))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IF(YEAR(DATE('Nastavenie'!$B$5,1,1)+256)='Nastavenie'!$B$5,DATE('Nastavenie'!$B$5,1,1)+256,"")</f>
        <v>46644</v>
      </c>
      <c r="B261" s="19">
        <f>A261</f>
        <v>46644</v>
      </c>
      <c r="C261" s="20" t="str">
        <f>IF(A261="","",IF(COUNTIF('Sviatky'!$A$5:$A$94,A261)&gt;0,"Sviatok",IF(WEEKDAY(A261,2)&gt;5,"Víkend","Pracovný deň")))</f>
        <v>Pracovný deň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IF(C261="Pracovný deň",'Nastavenie'!$B$6,0)</f>
        <v>8</v>
      </c>
      <c r="J261" s="22">
        <f>H261+IF(OR(G261="Dovolenka",G261="PN",G261="Lekár",G261="Náhradné voľno",G261="Služobná cesta"),I261,IF(G261="Pol dňa dovolenky",I261/2,0))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IF(YEAR(DATE('Nastavenie'!$B$5,1,1)+257)='Nastavenie'!$B$5,DATE('Nastavenie'!$B$5,1,1)+257,"")</f>
        <v>46645</v>
      </c>
      <c r="B262" s="19">
        <f>A262</f>
        <v>46645</v>
      </c>
      <c r="C262" s="20" t="str">
        <f>IF(A262="","",IF(COUNTIF('Sviatky'!$A$5:$A$94,A262)&gt;0,"Sviatok",IF(WEEKDAY(A262,2)&gt;5,"Víkend","Pracovný deň")))</f>
        <v>Sviatok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IF(C262="Pracovný deň",'Nastavenie'!$B$6,0)</f>
        <v>0</v>
      </c>
      <c r="J262" s="22">
        <f>H262+IF(OR(G262="Dovolenka",G262="PN",G262="Lekár",G262="Náhradné voľno",G262="Služobná cesta"),I262,IF(G262="Pol dňa dovolenky",I262/2,0))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IF(YEAR(DATE('Nastavenie'!$B$5,1,1)+258)='Nastavenie'!$B$5,DATE('Nastavenie'!$B$5,1,1)+258,"")</f>
        <v>46646</v>
      </c>
      <c r="B263" s="19">
        <f>A263</f>
        <v>46646</v>
      </c>
      <c r="C263" s="20" t="str">
        <f>IF(A263="","",IF(COUNTIF('Sviatky'!$A$5:$A$94,A263)&gt;0,"Sviatok",IF(WEEKDAY(A263,2)&gt;5,"Víkend","Pracovný deň")))</f>
        <v>Pracovný deň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IF(C263="Pracovný deň",'Nastavenie'!$B$6,0)</f>
        <v>8</v>
      </c>
      <c r="J263" s="22">
        <f>H263+IF(OR(G263="Dovolenka",G263="PN",G263="Lekár",G263="Náhradné voľno",G263="Služobná cesta"),I263,IF(G263="Pol dňa dovolenky",I263/2,0))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IF(YEAR(DATE('Nastavenie'!$B$5,1,1)+259)='Nastavenie'!$B$5,DATE('Nastavenie'!$B$5,1,1)+259,"")</f>
        <v>46647</v>
      </c>
      <c r="B264" s="19">
        <f>A264</f>
        <v>46647</v>
      </c>
      <c r="C264" s="20" t="str">
        <f>IF(A264="","",IF(COUNTIF('Sviatky'!$A$5:$A$94,A264)&gt;0,"Sviatok",IF(WEEKDAY(A264,2)&gt;5,"Víkend","Pracovný deň")))</f>
        <v>Pracovný deň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IF(C264="Pracovný deň",'Nastavenie'!$B$6,0)</f>
        <v>8</v>
      </c>
      <c r="J264" s="22">
        <f>H264+IF(OR(G264="Dovolenka",G264="PN",G264="Lekár",G264="Náhradné voľno",G264="Služobná cesta"),I264,IF(G264="Pol dňa dovolenky",I264/2,0))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IF(YEAR(DATE('Nastavenie'!$B$5,1,1)+260)='Nastavenie'!$B$5,DATE('Nastavenie'!$B$5,1,1)+260,"")</f>
        <v>46648</v>
      </c>
      <c r="B265" s="19">
        <f>A265</f>
        <v>46648</v>
      </c>
      <c r="C265" s="20" t="str">
        <f>IF(A265="","",IF(COUNTIF('Sviatky'!$A$5:$A$94,A265)&gt;0,"Sviatok",IF(WEEKDAY(A265,2)&gt;5,"Víkend","Pracovný deň")))</f>
        <v>Víkend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IF(C265="Pracovný deň",'Nastavenie'!$B$6,0)</f>
        <v>0</v>
      </c>
      <c r="J265" s="22">
        <f>H265+IF(OR(G265="Dovolenka",G265="PN",G265="Lekár",G265="Náhradné voľno",G265="Služobná cesta"),I265,IF(G265="Pol dňa dovolenky",I265/2,0))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IF(YEAR(DATE('Nastavenie'!$B$5,1,1)+261)='Nastavenie'!$B$5,DATE('Nastavenie'!$B$5,1,1)+261,"")</f>
        <v>46649</v>
      </c>
      <c r="B266" s="19">
        <f>A266</f>
        <v>46649</v>
      </c>
      <c r="C266" s="20" t="str">
        <f>IF(A266="","",IF(COUNTIF('Sviatky'!$A$5:$A$94,A266)&gt;0,"Sviatok",IF(WEEKDAY(A266,2)&gt;5,"Víkend","Pracovný deň")))</f>
        <v>Víkend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IF(C266="Pracovný deň",'Nastavenie'!$B$6,0)</f>
        <v>0</v>
      </c>
      <c r="J266" s="22">
        <f>H266+IF(OR(G266="Dovolenka",G266="PN",G266="Lekár",G266="Náhradné voľno",G266="Služobná cesta"),I266,IF(G266="Pol dňa dovolenky",I266/2,0))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IF(YEAR(DATE('Nastavenie'!$B$5,1,1)+262)='Nastavenie'!$B$5,DATE('Nastavenie'!$B$5,1,1)+262,"")</f>
        <v>46650</v>
      </c>
      <c r="B267" s="19">
        <f>A267</f>
        <v>46650</v>
      </c>
      <c r="C267" s="20" t="str">
        <f>IF(A267="","",IF(COUNTIF('Sviatky'!$A$5:$A$94,A267)&gt;0,"Sviatok",IF(WEEKDAY(A267,2)&gt;5,"Víkend","Pracovný deň")))</f>
        <v>Pracovný deň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IF(C267="Pracovný deň",'Nastavenie'!$B$6,0)</f>
        <v>8</v>
      </c>
      <c r="J267" s="22">
        <f>H267+IF(OR(G267="Dovolenka",G267="PN",G267="Lekár",G267="Náhradné voľno",G267="Služobná cesta"),I267,IF(G267="Pol dňa dovolenky",I267/2,0))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IF(YEAR(DATE('Nastavenie'!$B$5,1,1)+263)='Nastavenie'!$B$5,DATE('Nastavenie'!$B$5,1,1)+263,"")</f>
        <v>46651</v>
      </c>
      <c r="B268" s="19">
        <f>A268</f>
        <v>46651</v>
      </c>
      <c r="C268" s="20" t="str">
        <f>IF(A268="","",IF(COUNTIF('Sviatky'!$A$5:$A$94,A268)&gt;0,"Sviatok",IF(WEEKDAY(A268,2)&gt;5,"Víkend","Pracovný deň")))</f>
        <v>Pracovný deň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IF(C268="Pracovný deň",'Nastavenie'!$B$6,0)</f>
        <v>8</v>
      </c>
      <c r="J268" s="22">
        <f>H268+IF(OR(G268="Dovolenka",G268="PN",G268="Lekár",G268="Náhradné voľno",G268="Služobná cesta"),I268,IF(G268="Pol dňa dovolenky",I268/2,0))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IF(YEAR(DATE('Nastavenie'!$B$5,1,1)+264)='Nastavenie'!$B$5,DATE('Nastavenie'!$B$5,1,1)+264,"")</f>
        <v>46652</v>
      </c>
      <c r="B269" s="19">
        <f>A269</f>
        <v>46652</v>
      </c>
      <c r="C269" s="20" t="str">
        <f>IF(A269="","",IF(COUNTIF('Sviatky'!$A$5:$A$94,A269)&gt;0,"Sviatok",IF(WEEKDAY(A269,2)&gt;5,"Víkend","Pracovný deň")))</f>
        <v>Pracovný deň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IF(C269="Pracovný deň",'Nastavenie'!$B$6,0)</f>
        <v>8</v>
      </c>
      <c r="J269" s="22">
        <f>H269+IF(OR(G269="Dovolenka",G269="PN",G269="Lekár",G269="Náhradné voľno",G269="Služobná cesta"),I269,IF(G269="Pol dňa dovolenky",I269/2,0))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IF(YEAR(DATE('Nastavenie'!$B$5,1,1)+265)='Nastavenie'!$B$5,DATE('Nastavenie'!$B$5,1,1)+265,"")</f>
        <v>46653</v>
      </c>
      <c r="B270" s="19">
        <f>A270</f>
        <v>46653</v>
      </c>
      <c r="C270" s="20" t="str">
        <f>IF(A270="","",IF(COUNTIF('Sviatky'!$A$5:$A$94,A270)&gt;0,"Sviatok",IF(WEEKDAY(A270,2)&gt;5,"Víkend","Pracovný deň")))</f>
        <v>Pracovný deň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IF(C270="Pracovný deň",'Nastavenie'!$B$6,0)</f>
        <v>8</v>
      </c>
      <c r="J270" s="22">
        <f>H270+IF(OR(G270="Dovolenka",G270="PN",G270="Lekár",G270="Náhradné voľno",G270="Služobná cesta"),I270,IF(G270="Pol dňa dovolenky",I270/2,0))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IF(YEAR(DATE('Nastavenie'!$B$5,1,1)+266)='Nastavenie'!$B$5,DATE('Nastavenie'!$B$5,1,1)+266,"")</f>
        <v>46654</v>
      </c>
      <c r="B271" s="19">
        <f>A271</f>
        <v>46654</v>
      </c>
      <c r="C271" s="20" t="str">
        <f>IF(A271="","",IF(COUNTIF('Sviatky'!$A$5:$A$94,A271)&gt;0,"Sviatok",IF(WEEKDAY(A271,2)&gt;5,"Víkend","Pracovný deň")))</f>
        <v>Pracovný deň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IF(C271="Pracovný deň",'Nastavenie'!$B$6,0)</f>
        <v>8</v>
      </c>
      <c r="J271" s="22">
        <f>H271+IF(OR(G271="Dovolenka",G271="PN",G271="Lekár",G271="Náhradné voľno",G271="Služobná cesta"),I271,IF(G271="Pol dňa dovolenky",I271/2,0))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IF(YEAR(DATE('Nastavenie'!$B$5,1,1)+267)='Nastavenie'!$B$5,DATE('Nastavenie'!$B$5,1,1)+267,"")</f>
        <v>46655</v>
      </c>
      <c r="B272" s="19">
        <f>A272</f>
        <v>46655</v>
      </c>
      <c r="C272" s="20" t="str">
        <f>IF(A272="","",IF(COUNTIF('Sviatky'!$A$5:$A$94,A272)&gt;0,"Sviatok",IF(WEEKDAY(A272,2)&gt;5,"Víkend","Pracovný deň")))</f>
        <v>Víkend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IF(C272="Pracovný deň",'Nastavenie'!$B$6,0)</f>
        <v>0</v>
      </c>
      <c r="J272" s="22">
        <f>H272+IF(OR(G272="Dovolenka",G272="PN",G272="Lekár",G272="Náhradné voľno",G272="Služobná cesta"),I272,IF(G272="Pol dňa dovolenky",I272/2,0))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IF(YEAR(DATE('Nastavenie'!$B$5,1,1)+268)='Nastavenie'!$B$5,DATE('Nastavenie'!$B$5,1,1)+268,"")</f>
        <v>46656</v>
      </c>
      <c r="B273" s="19">
        <f>A273</f>
        <v>46656</v>
      </c>
      <c r="C273" s="20" t="str">
        <f>IF(A273="","",IF(COUNTIF('Sviatky'!$A$5:$A$94,A273)&gt;0,"Sviatok",IF(WEEKDAY(A273,2)&gt;5,"Víkend","Pracovný deň")))</f>
        <v>Víkend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IF(C273="Pracovný deň",'Nastavenie'!$B$6,0)</f>
        <v>0</v>
      </c>
      <c r="J273" s="22">
        <f>H273+IF(OR(G273="Dovolenka",G273="PN",G273="Lekár",G273="Náhradné voľno",G273="Služobná cesta"),I273,IF(G273="Pol dňa dovolenky",I273/2,0))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IF(YEAR(DATE('Nastavenie'!$B$5,1,1)+269)='Nastavenie'!$B$5,DATE('Nastavenie'!$B$5,1,1)+269,"")</f>
        <v>46657</v>
      </c>
      <c r="B274" s="19">
        <f>A274</f>
        <v>46657</v>
      </c>
      <c r="C274" s="20" t="str">
        <f>IF(A274="","",IF(COUNTIF('Sviatky'!$A$5:$A$94,A274)&gt;0,"Sviatok",IF(WEEKDAY(A274,2)&gt;5,"Víkend","Pracovný deň")))</f>
        <v>Pracovný deň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IF(C274="Pracovný deň",'Nastavenie'!$B$6,0)</f>
        <v>8</v>
      </c>
      <c r="J274" s="22">
        <f>H274+IF(OR(G274="Dovolenka",G274="PN",G274="Lekár",G274="Náhradné voľno",G274="Služobná cesta"),I274,IF(G274="Pol dňa dovolenky",I274/2,0))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IF(YEAR(DATE('Nastavenie'!$B$5,1,1)+270)='Nastavenie'!$B$5,DATE('Nastavenie'!$B$5,1,1)+270,"")</f>
        <v>46658</v>
      </c>
      <c r="B275" s="19">
        <f>A275</f>
        <v>46658</v>
      </c>
      <c r="C275" s="20" t="str">
        <f>IF(A275="","",IF(COUNTIF('Sviatky'!$A$5:$A$94,A275)&gt;0,"Sviatok",IF(WEEKDAY(A275,2)&gt;5,"Víkend","Pracovný deň")))</f>
        <v>Pracovný deň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IF(C275="Pracovný deň",'Nastavenie'!$B$6,0)</f>
        <v>8</v>
      </c>
      <c r="J275" s="22">
        <f>H275+IF(OR(G275="Dovolenka",G275="PN",G275="Lekár",G275="Náhradné voľno",G275="Služobná cesta"),I275,IF(G275="Pol dňa dovolenky",I275/2,0))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IF(YEAR(DATE('Nastavenie'!$B$5,1,1)+271)='Nastavenie'!$B$5,DATE('Nastavenie'!$B$5,1,1)+271,"")</f>
        <v>46659</v>
      </c>
      <c r="B276" s="19">
        <f>A276</f>
        <v>46659</v>
      </c>
      <c r="C276" s="20" t="str">
        <f>IF(A276="","",IF(COUNTIF('Sviatky'!$A$5:$A$94,A276)&gt;0,"Sviatok",IF(WEEKDAY(A276,2)&gt;5,"Víkend","Pracovný deň")))</f>
        <v>Pracovný deň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IF(C276="Pracovný deň",'Nastavenie'!$B$6,0)</f>
        <v>8</v>
      </c>
      <c r="J276" s="22">
        <f>H276+IF(OR(G276="Dovolenka",G276="PN",G276="Lekár",G276="Náhradné voľno",G276="Služobná cesta"),I276,IF(G276="Pol dňa dovolenky",I276/2,0))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IF(YEAR(DATE('Nastavenie'!$B$5,1,1)+272)='Nastavenie'!$B$5,DATE('Nastavenie'!$B$5,1,1)+272,"")</f>
        <v>46660</v>
      </c>
      <c r="B277" s="19">
        <f>A277</f>
        <v>46660</v>
      </c>
      <c r="C277" s="20" t="str">
        <f>IF(A277="","",IF(COUNTIF('Sviatky'!$A$5:$A$94,A277)&gt;0,"Sviatok",IF(WEEKDAY(A277,2)&gt;5,"Víkend","Pracovný deň")))</f>
        <v>Pracovný deň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IF(C277="Pracovný deň",'Nastavenie'!$B$6,0)</f>
        <v>8</v>
      </c>
      <c r="J277" s="22">
        <f>H277+IF(OR(G277="Dovolenka",G277="PN",G277="Lekár",G277="Náhradné voľno",G277="Služobná cesta"),I277,IF(G277="Pol dňa dovolenky",I277/2,0))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IF(YEAR(DATE('Nastavenie'!$B$5,1,1)+273)='Nastavenie'!$B$5,DATE('Nastavenie'!$B$5,1,1)+273,"")</f>
        <v>46661</v>
      </c>
      <c r="B278" s="19">
        <f>A278</f>
        <v>46661</v>
      </c>
      <c r="C278" s="20" t="str">
        <f>IF(A278="","",IF(COUNTIF('Sviatky'!$A$5:$A$94,A278)&gt;0,"Sviatok",IF(WEEKDAY(A278,2)&gt;5,"Víkend","Pracovný deň")))</f>
        <v>Pracovný deň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IF(C278="Pracovný deň",'Nastavenie'!$B$6,0)</f>
        <v>8</v>
      </c>
      <c r="J278" s="22">
        <f>H278+IF(OR(G278="Dovolenka",G278="PN",G278="Lekár",G278="Náhradné voľno",G278="Služobná cesta"),I278,IF(G278="Pol dňa dovolenky",I278/2,0))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IF(YEAR(DATE('Nastavenie'!$B$5,1,1)+274)='Nastavenie'!$B$5,DATE('Nastavenie'!$B$5,1,1)+274,"")</f>
        <v>46662</v>
      </c>
      <c r="B279" s="19">
        <f>A279</f>
        <v>46662</v>
      </c>
      <c r="C279" s="20" t="str">
        <f>IF(A279="","",IF(COUNTIF('Sviatky'!$A$5:$A$94,A279)&gt;0,"Sviatok",IF(WEEKDAY(A279,2)&gt;5,"Víkend","Pracovný deň")))</f>
        <v>Víkend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IF(C279="Pracovný deň",'Nastavenie'!$B$6,0)</f>
        <v>0</v>
      </c>
      <c r="J279" s="22">
        <f>H279+IF(OR(G279="Dovolenka",G279="PN",G279="Lekár",G279="Náhradné voľno",G279="Služobná cesta"),I279,IF(G279="Pol dňa dovolenky",I279/2,0))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IF(YEAR(DATE('Nastavenie'!$B$5,1,1)+275)='Nastavenie'!$B$5,DATE('Nastavenie'!$B$5,1,1)+275,"")</f>
        <v>46663</v>
      </c>
      <c r="B280" s="19">
        <f>A280</f>
        <v>46663</v>
      </c>
      <c r="C280" s="20" t="str">
        <f>IF(A280="","",IF(COUNTIF('Sviatky'!$A$5:$A$94,A280)&gt;0,"Sviatok",IF(WEEKDAY(A280,2)&gt;5,"Víkend","Pracovný deň")))</f>
        <v>Víkend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IF(C280="Pracovný deň",'Nastavenie'!$B$6,0)</f>
        <v>0</v>
      </c>
      <c r="J280" s="22">
        <f>H280+IF(OR(G280="Dovolenka",G280="PN",G280="Lekár",G280="Náhradné voľno",G280="Služobná cesta"),I280,IF(G280="Pol dňa dovolenky",I280/2,0))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IF(YEAR(DATE('Nastavenie'!$B$5,1,1)+276)='Nastavenie'!$B$5,DATE('Nastavenie'!$B$5,1,1)+276,"")</f>
        <v>46664</v>
      </c>
      <c r="B281" s="19">
        <f>A281</f>
        <v>46664</v>
      </c>
      <c r="C281" s="20" t="str">
        <f>IF(A281="","",IF(COUNTIF('Sviatky'!$A$5:$A$94,A281)&gt;0,"Sviatok",IF(WEEKDAY(A281,2)&gt;5,"Víkend","Pracovný deň")))</f>
        <v>Pracovný deň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IF(C281="Pracovný deň",'Nastavenie'!$B$6,0)</f>
        <v>8</v>
      </c>
      <c r="J281" s="22">
        <f>H281+IF(OR(G281="Dovolenka",G281="PN",G281="Lekár",G281="Náhradné voľno",G281="Služobná cesta"),I281,IF(G281="Pol dňa dovolenky",I281/2,0))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IF(YEAR(DATE('Nastavenie'!$B$5,1,1)+277)='Nastavenie'!$B$5,DATE('Nastavenie'!$B$5,1,1)+277,"")</f>
        <v>46665</v>
      </c>
      <c r="B282" s="19">
        <f>A282</f>
        <v>46665</v>
      </c>
      <c r="C282" s="20" t="str">
        <f>IF(A282="","",IF(COUNTIF('Sviatky'!$A$5:$A$94,A282)&gt;0,"Sviatok",IF(WEEKDAY(A282,2)&gt;5,"Víkend","Pracovný deň")))</f>
        <v>Pracovný deň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IF(C282="Pracovný deň",'Nastavenie'!$B$6,0)</f>
        <v>8</v>
      </c>
      <c r="J282" s="22">
        <f>H282+IF(OR(G282="Dovolenka",G282="PN",G282="Lekár",G282="Náhradné voľno",G282="Služobná cesta"),I282,IF(G282="Pol dňa dovolenky",I282/2,0))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IF(YEAR(DATE('Nastavenie'!$B$5,1,1)+278)='Nastavenie'!$B$5,DATE('Nastavenie'!$B$5,1,1)+278,"")</f>
        <v>46666</v>
      </c>
      <c r="B283" s="19">
        <f>A283</f>
        <v>46666</v>
      </c>
      <c r="C283" s="20" t="str">
        <f>IF(A283="","",IF(COUNTIF('Sviatky'!$A$5:$A$94,A283)&gt;0,"Sviatok",IF(WEEKDAY(A283,2)&gt;5,"Víkend","Pracovný deň")))</f>
        <v>Pracovný deň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IF(C283="Pracovný deň",'Nastavenie'!$B$6,0)</f>
        <v>8</v>
      </c>
      <c r="J283" s="22">
        <f>H283+IF(OR(G283="Dovolenka",G283="PN",G283="Lekár",G283="Náhradné voľno",G283="Služobná cesta"),I283,IF(G283="Pol dňa dovolenky",I283/2,0))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IF(YEAR(DATE('Nastavenie'!$B$5,1,1)+279)='Nastavenie'!$B$5,DATE('Nastavenie'!$B$5,1,1)+279,"")</f>
        <v>46667</v>
      </c>
      <c r="B284" s="19">
        <f>A284</f>
        <v>46667</v>
      </c>
      <c r="C284" s="20" t="str">
        <f>IF(A284="","",IF(COUNTIF('Sviatky'!$A$5:$A$94,A284)&gt;0,"Sviatok",IF(WEEKDAY(A284,2)&gt;5,"Víkend","Pracovný deň")))</f>
        <v>Pracovný deň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IF(C284="Pracovný deň",'Nastavenie'!$B$6,0)</f>
        <v>8</v>
      </c>
      <c r="J284" s="22">
        <f>H284+IF(OR(G284="Dovolenka",G284="PN",G284="Lekár",G284="Náhradné voľno",G284="Služobná cesta"),I284,IF(G284="Pol dňa dovolenky",I284/2,0))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IF(YEAR(DATE('Nastavenie'!$B$5,1,1)+280)='Nastavenie'!$B$5,DATE('Nastavenie'!$B$5,1,1)+280,"")</f>
        <v>46668</v>
      </c>
      <c r="B285" s="19">
        <f>A285</f>
        <v>46668</v>
      </c>
      <c r="C285" s="20" t="str">
        <f>IF(A285="","",IF(COUNTIF('Sviatky'!$A$5:$A$94,A285)&gt;0,"Sviatok",IF(WEEKDAY(A285,2)&gt;5,"Víkend","Pracovný deň")))</f>
        <v>Pracovný deň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IF(C285="Pracovný deň",'Nastavenie'!$B$6,0)</f>
        <v>8</v>
      </c>
      <c r="J285" s="22">
        <f>H285+IF(OR(G285="Dovolenka",G285="PN",G285="Lekár",G285="Náhradné voľno",G285="Služobná cesta"),I285,IF(G285="Pol dňa dovolenky",I285/2,0))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IF(YEAR(DATE('Nastavenie'!$B$5,1,1)+281)='Nastavenie'!$B$5,DATE('Nastavenie'!$B$5,1,1)+281,"")</f>
        <v>46669</v>
      </c>
      <c r="B286" s="19">
        <f>A286</f>
        <v>46669</v>
      </c>
      <c r="C286" s="20" t="str">
        <f>IF(A286="","",IF(COUNTIF('Sviatky'!$A$5:$A$94,A286)&gt;0,"Sviatok",IF(WEEKDAY(A286,2)&gt;5,"Víkend","Pracovný deň")))</f>
        <v>Víkend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IF(C286="Pracovný deň",'Nastavenie'!$B$6,0)</f>
        <v>0</v>
      </c>
      <c r="J286" s="22">
        <f>H286+IF(OR(G286="Dovolenka",G286="PN",G286="Lekár",G286="Náhradné voľno",G286="Služobná cesta"),I286,IF(G286="Pol dňa dovolenky",I286/2,0))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IF(YEAR(DATE('Nastavenie'!$B$5,1,1)+282)='Nastavenie'!$B$5,DATE('Nastavenie'!$B$5,1,1)+282,"")</f>
        <v>46670</v>
      </c>
      <c r="B287" s="19">
        <f>A287</f>
        <v>46670</v>
      </c>
      <c r="C287" s="20" t="str">
        <f>IF(A287="","",IF(COUNTIF('Sviatky'!$A$5:$A$94,A287)&gt;0,"Sviatok",IF(WEEKDAY(A287,2)&gt;5,"Víkend","Pracovný deň")))</f>
        <v>Víkend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IF(C287="Pracovný deň",'Nastavenie'!$B$6,0)</f>
        <v>0</v>
      </c>
      <c r="J287" s="22">
        <f>H287+IF(OR(G287="Dovolenka",G287="PN",G287="Lekár",G287="Náhradné voľno",G287="Služobná cesta"),I287,IF(G287="Pol dňa dovolenky",I287/2,0))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IF(YEAR(DATE('Nastavenie'!$B$5,1,1)+283)='Nastavenie'!$B$5,DATE('Nastavenie'!$B$5,1,1)+283,"")</f>
        <v>46671</v>
      </c>
      <c r="B288" s="19">
        <f>A288</f>
        <v>46671</v>
      </c>
      <c r="C288" s="20" t="str">
        <f>IF(A288="","",IF(COUNTIF('Sviatky'!$A$5:$A$94,A288)&gt;0,"Sviatok",IF(WEEKDAY(A288,2)&gt;5,"Víkend","Pracovný deň")))</f>
        <v>Pracovný deň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IF(C288="Pracovný deň",'Nastavenie'!$B$6,0)</f>
        <v>8</v>
      </c>
      <c r="J288" s="22">
        <f>H288+IF(OR(G288="Dovolenka",G288="PN",G288="Lekár",G288="Náhradné voľno",G288="Služobná cesta"),I288,IF(G288="Pol dňa dovolenky",I288/2,0))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IF(YEAR(DATE('Nastavenie'!$B$5,1,1)+284)='Nastavenie'!$B$5,DATE('Nastavenie'!$B$5,1,1)+284,"")</f>
        <v>46672</v>
      </c>
      <c r="B289" s="19">
        <f>A289</f>
        <v>46672</v>
      </c>
      <c r="C289" s="20" t="str">
        <f>IF(A289="","",IF(COUNTIF('Sviatky'!$A$5:$A$94,A289)&gt;0,"Sviatok",IF(WEEKDAY(A289,2)&gt;5,"Víkend","Pracovný deň")))</f>
        <v>Pracovný deň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IF(C289="Pracovný deň",'Nastavenie'!$B$6,0)</f>
        <v>8</v>
      </c>
      <c r="J289" s="22">
        <f>H289+IF(OR(G289="Dovolenka",G289="PN",G289="Lekár",G289="Náhradné voľno",G289="Služobná cesta"),I289,IF(G289="Pol dňa dovolenky",I289/2,0))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IF(YEAR(DATE('Nastavenie'!$B$5,1,1)+285)='Nastavenie'!$B$5,DATE('Nastavenie'!$B$5,1,1)+285,"")</f>
        <v>46673</v>
      </c>
      <c r="B290" s="19">
        <f>A290</f>
        <v>46673</v>
      </c>
      <c r="C290" s="20" t="str">
        <f>IF(A290="","",IF(COUNTIF('Sviatky'!$A$5:$A$94,A290)&gt;0,"Sviatok",IF(WEEKDAY(A290,2)&gt;5,"Víkend","Pracovný deň")))</f>
        <v>Pracovný deň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IF(C290="Pracovný deň",'Nastavenie'!$B$6,0)</f>
        <v>8</v>
      </c>
      <c r="J290" s="22">
        <f>H290+IF(OR(G290="Dovolenka",G290="PN",G290="Lekár",G290="Náhradné voľno",G290="Služobná cesta"),I290,IF(G290="Pol dňa dovolenky",I290/2,0))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IF(YEAR(DATE('Nastavenie'!$B$5,1,1)+286)='Nastavenie'!$B$5,DATE('Nastavenie'!$B$5,1,1)+286,"")</f>
        <v>46674</v>
      </c>
      <c r="B291" s="19">
        <f>A291</f>
        <v>46674</v>
      </c>
      <c r="C291" s="20" t="str">
        <f>IF(A291="","",IF(COUNTIF('Sviatky'!$A$5:$A$94,A291)&gt;0,"Sviatok",IF(WEEKDAY(A291,2)&gt;5,"Víkend","Pracovný deň")))</f>
        <v>Pracovný deň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IF(C291="Pracovný deň",'Nastavenie'!$B$6,0)</f>
        <v>8</v>
      </c>
      <c r="J291" s="22">
        <f>H291+IF(OR(G291="Dovolenka",G291="PN",G291="Lekár",G291="Náhradné voľno",G291="Služobná cesta"),I291,IF(G291="Pol dňa dovolenky",I291/2,0))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IF(YEAR(DATE('Nastavenie'!$B$5,1,1)+287)='Nastavenie'!$B$5,DATE('Nastavenie'!$B$5,1,1)+287,"")</f>
        <v>46675</v>
      </c>
      <c r="B292" s="19">
        <f>A292</f>
        <v>46675</v>
      </c>
      <c r="C292" s="20" t="str">
        <f>IF(A292="","",IF(COUNTIF('Sviatky'!$A$5:$A$94,A292)&gt;0,"Sviatok",IF(WEEKDAY(A292,2)&gt;5,"Víkend","Pracovný deň")))</f>
        <v>Pracovný deň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IF(C292="Pracovný deň",'Nastavenie'!$B$6,0)</f>
        <v>8</v>
      </c>
      <c r="J292" s="22">
        <f>H292+IF(OR(G292="Dovolenka",G292="PN",G292="Lekár",G292="Náhradné voľno",G292="Služobná cesta"),I292,IF(G292="Pol dňa dovolenky",I292/2,0))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IF(YEAR(DATE('Nastavenie'!$B$5,1,1)+288)='Nastavenie'!$B$5,DATE('Nastavenie'!$B$5,1,1)+288,"")</f>
        <v>46676</v>
      </c>
      <c r="B293" s="19">
        <f>A293</f>
        <v>46676</v>
      </c>
      <c r="C293" s="20" t="str">
        <f>IF(A293="","",IF(COUNTIF('Sviatky'!$A$5:$A$94,A293)&gt;0,"Sviatok",IF(WEEKDAY(A293,2)&gt;5,"Víkend","Pracovný deň")))</f>
        <v>Víkend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IF(C293="Pracovný deň",'Nastavenie'!$B$6,0)</f>
        <v>0</v>
      </c>
      <c r="J293" s="22">
        <f>H293+IF(OR(G293="Dovolenka",G293="PN",G293="Lekár",G293="Náhradné voľno",G293="Služobná cesta"),I293,IF(G293="Pol dňa dovolenky",I293/2,0))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IF(YEAR(DATE('Nastavenie'!$B$5,1,1)+289)='Nastavenie'!$B$5,DATE('Nastavenie'!$B$5,1,1)+289,"")</f>
        <v>46677</v>
      </c>
      <c r="B294" s="19">
        <f>A294</f>
        <v>46677</v>
      </c>
      <c r="C294" s="20" t="str">
        <f>IF(A294="","",IF(COUNTIF('Sviatky'!$A$5:$A$94,A294)&gt;0,"Sviatok",IF(WEEKDAY(A294,2)&gt;5,"Víkend","Pracovný deň")))</f>
        <v>Víkend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IF(C294="Pracovný deň",'Nastavenie'!$B$6,0)</f>
        <v>0</v>
      </c>
      <c r="J294" s="22">
        <f>H294+IF(OR(G294="Dovolenka",G294="PN",G294="Lekár",G294="Náhradné voľno",G294="Služobná cesta"),I294,IF(G294="Pol dňa dovolenky",I294/2,0))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IF(YEAR(DATE('Nastavenie'!$B$5,1,1)+290)='Nastavenie'!$B$5,DATE('Nastavenie'!$B$5,1,1)+290,"")</f>
        <v>46678</v>
      </c>
      <c r="B295" s="19">
        <f>A295</f>
        <v>46678</v>
      </c>
      <c r="C295" s="20" t="str">
        <f>IF(A295="","",IF(COUNTIF('Sviatky'!$A$5:$A$94,A295)&gt;0,"Sviatok",IF(WEEKDAY(A295,2)&gt;5,"Víkend","Pracovný deň")))</f>
        <v>Pracovný deň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IF(C295="Pracovný deň",'Nastavenie'!$B$6,0)</f>
        <v>8</v>
      </c>
      <c r="J295" s="22">
        <f>H295+IF(OR(G295="Dovolenka",G295="PN",G295="Lekár",G295="Náhradné voľno",G295="Služobná cesta"),I295,IF(G295="Pol dňa dovolenky",I295/2,0))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IF(YEAR(DATE('Nastavenie'!$B$5,1,1)+291)='Nastavenie'!$B$5,DATE('Nastavenie'!$B$5,1,1)+291,"")</f>
        <v>46679</v>
      </c>
      <c r="B296" s="19">
        <f>A296</f>
        <v>46679</v>
      </c>
      <c r="C296" s="20" t="str">
        <f>IF(A296="","",IF(COUNTIF('Sviatky'!$A$5:$A$94,A296)&gt;0,"Sviatok",IF(WEEKDAY(A296,2)&gt;5,"Víkend","Pracovný deň")))</f>
        <v>Pracovný deň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IF(C296="Pracovný deň",'Nastavenie'!$B$6,0)</f>
        <v>8</v>
      </c>
      <c r="J296" s="22">
        <f>H296+IF(OR(G296="Dovolenka",G296="PN",G296="Lekár",G296="Náhradné voľno",G296="Služobná cesta"),I296,IF(G296="Pol dňa dovolenky",I296/2,0))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IF(YEAR(DATE('Nastavenie'!$B$5,1,1)+292)='Nastavenie'!$B$5,DATE('Nastavenie'!$B$5,1,1)+292,"")</f>
        <v>46680</v>
      </c>
      <c r="B297" s="19">
        <f>A297</f>
        <v>46680</v>
      </c>
      <c r="C297" s="20" t="str">
        <f>IF(A297="","",IF(COUNTIF('Sviatky'!$A$5:$A$94,A297)&gt;0,"Sviatok",IF(WEEKDAY(A297,2)&gt;5,"Víkend","Pracovný deň")))</f>
        <v>Pracovný deň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IF(C297="Pracovný deň",'Nastavenie'!$B$6,0)</f>
        <v>8</v>
      </c>
      <c r="J297" s="22">
        <f>H297+IF(OR(G297="Dovolenka",G297="PN",G297="Lekár",G297="Náhradné voľno",G297="Služobná cesta"),I297,IF(G297="Pol dňa dovolenky",I297/2,0))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IF(YEAR(DATE('Nastavenie'!$B$5,1,1)+293)='Nastavenie'!$B$5,DATE('Nastavenie'!$B$5,1,1)+293,"")</f>
        <v>46681</v>
      </c>
      <c r="B298" s="19">
        <f>A298</f>
        <v>46681</v>
      </c>
      <c r="C298" s="20" t="str">
        <f>IF(A298="","",IF(COUNTIF('Sviatky'!$A$5:$A$94,A298)&gt;0,"Sviatok",IF(WEEKDAY(A298,2)&gt;5,"Víkend","Pracovný deň")))</f>
        <v>Pracovný deň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IF(C298="Pracovný deň",'Nastavenie'!$B$6,0)</f>
        <v>8</v>
      </c>
      <c r="J298" s="22">
        <f>H298+IF(OR(G298="Dovolenka",G298="PN",G298="Lekár",G298="Náhradné voľno",G298="Služobná cesta"),I298,IF(G298="Pol dňa dovolenky",I298/2,0))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IF(YEAR(DATE('Nastavenie'!$B$5,1,1)+294)='Nastavenie'!$B$5,DATE('Nastavenie'!$B$5,1,1)+294,"")</f>
        <v>46682</v>
      </c>
      <c r="B299" s="19">
        <f>A299</f>
        <v>46682</v>
      </c>
      <c r="C299" s="20" t="str">
        <f>IF(A299="","",IF(COUNTIF('Sviatky'!$A$5:$A$94,A299)&gt;0,"Sviatok",IF(WEEKDAY(A299,2)&gt;5,"Víkend","Pracovný deň")))</f>
        <v>Pracovný deň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IF(C299="Pracovný deň",'Nastavenie'!$B$6,0)</f>
        <v>8</v>
      </c>
      <c r="J299" s="22">
        <f>H299+IF(OR(G299="Dovolenka",G299="PN",G299="Lekár",G299="Náhradné voľno",G299="Služobná cesta"),I299,IF(G299="Pol dňa dovolenky",I299/2,0))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IF(YEAR(DATE('Nastavenie'!$B$5,1,1)+295)='Nastavenie'!$B$5,DATE('Nastavenie'!$B$5,1,1)+295,"")</f>
        <v>46683</v>
      </c>
      <c r="B300" s="19">
        <f>A300</f>
        <v>46683</v>
      </c>
      <c r="C300" s="20" t="str">
        <f>IF(A300="","",IF(COUNTIF('Sviatky'!$A$5:$A$94,A300)&gt;0,"Sviatok",IF(WEEKDAY(A300,2)&gt;5,"Víkend","Pracovný deň")))</f>
        <v>Víkend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IF(C300="Pracovný deň",'Nastavenie'!$B$6,0)</f>
        <v>0</v>
      </c>
      <c r="J300" s="22">
        <f>H300+IF(OR(G300="Dovolenka",G300="PN",G300="Lekár",G300="Náhradné voľno",G300="Služobná cesta"),I300,IF(G300="Pol dňa dovolenky",I300/2,0))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IF(YEAR(DATE('Nastavenie'!$B$5,1,1)+296)='Nastavenie'!$B$5,DATE('Nastavenie'!$B$5,1,1)+296,"")</f>
        <v>46684</v>
      </c>
      <c r="B301" s="19">
        <f>A301</f>
        <v>46684</v>
      </c>
      <c r="C301" s="20" t="str">
        <f>IF(A301="","",IF(COUNTIF('Sviatky'!$A$5:$A$94,A301)&gt;0,"Sviatok",IF(WEEKDAY(A301,2)&gt;5,"Víkend","Pracovný deň")))</f>
        <v>Víkend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IF(C301="Pracovný deň",'Nastavenie'!$B$6,0)</f>
        <v>0</v>
      </c>
      <c r="J301" s="22">
        <f>H301+IF(OR(G301="Dovolenka",G301="PN",G301="Lekár",G301="Náhradné voľno",G301="Služobná cesta"),I301,IF(G301="Pol dňa dovolenky",I301/2,0))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IF(YEAR(DATE('Nastavenie'!$B$5,1,1)+297)='Nastavenie'!$B$5,DATE('Nastavenie'!$B$5,1,1)+297,"")</f>
        <v>46685</v>
      </c>
      <c r="B302" s="19">
        <f>A302</f>
        <v>46685</v>
      </c>
      <c r="C302" s="20" t="str">
        <f>IF(A302="","",IF(COUNTIF('Sviatky'!$A$5:$A$94,A302)&gt;0,"Sviatok",IF(WEEKDAY(A302,2)&gt;5,"Víkend","Pracovný deň")))</f>
        <v>Pracovný deň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IF(C302="Pracovný deň",'Nastavenie'!$B$6,0)</f>
        <v>8</v>
      </c>
      <c r="J302" s="22">
        <f>H302+IF(OR(G302="Dovolenka",G302="PN",G302="Lekár",G302="Náhradné voľno",G302="Služobná cesta"),I302,IF(G302="Pol dňa dovolenky",I302/2,0))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IF(YEAR(DATE('Nastavenie'!$B$5,1,1)+298)='Nastavenie'!$B$5,DATE('Nastavenie'!$B$5,1,1)+298,"")</f>
        <v>46686</v>
      </c>
      <c r="B303" s="19">
        <f>A303</f>
        <v>46686</v>
      </c>
      <c r="C303" s="20" t="str">
        <f>IF(A303="","",IF(COUNTIF('Sviatky'!$A$5:$A$94,A303)&gt;0,"Sviatok",IF(WEEKDAY(A303,2)&gt;5,"Víkend","Pracovný deň")))</f>
        <v>Pracovný deň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IF(C303="Pracovný deň",'Nastavenie'!$B$6,0)</f>
        <v>8</v>
      </c>
      <c r="J303" s="22">
        <f>H303+IF(OR(G303="Dovolenka",G303="PN",G303="Lekár",G303="Náhradné voľno",G303="Služobná cesta"),I303,IF(G303="Pol dňa dovolenky",I303/2,0))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IF(YEAR(DATE('Nastavenie'!$B$5,1,1)+299)='Nastavenie'!$B$5,DATE('Nastavenie'!$B$5,1,1)+299,"")</f>
        <v>46687</v>
      </c>
      <c r="B304" s="19">
        <f>A304</f>
        <v>46687</v>
      </c>
      <c r="C304" s="20" t="str">
        <f>IF(A304="","",IF(COUNTIF('Sviatky'!$A$5:$A$94,A304)&gt;0,"Sviatok",IF(WEEKDAY(A304,2)&gt;5,"Víkend","Pracovný deň")))</f>
        <v>Pracovný deň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IF(C304="Pracovný deň",'Nastavenie'!$B$6,0)</f>
        <v>8</v>
      </c>
      <c r="J304" s="22">
        <f>H304+IF(OR(G304="Dovolenka",G304="PN",G304="Lekár",G304="Náhradné voľno",G304="Služobná cesta"),I304,IF(G304="Pol dňa dovolenky",I304/2,0))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IF(YEAR(DATE('Nastavenie'!$B$5,1,1)+300)='Nastavenie'!$B$5,DATE('Nastavenie'!$B$5,1,1)+300,"")</f>
        <v>46688</v>
      </c>
      <c r="B305" s="19">
        <f>A305</f>
        <v>46688</v>
      </c>
      <c r="C305" s="20" t="str">
        <f>IF(A305="","",IF(COUNTIF('Sviatky'!$A$5:$A$94,A305)&gt;0,"Sviatok",IF(WEEKDAY(A305,2)&gt;5,"Víkend","Pracovný deň")))</f>
        <v>Pracovný deň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IF(C305="Pracovný deň",'Nastavenie'!$B$6,0)</f>
        <v>8</v>
      </c>
      <c r="J305" s="22">
        <f>H305+IF(OR(G305="Dovolenka",G305="PN",G305="Lekár",G305="Náhradné voľno",G305="Služobná cesta"),I305,IF(G305="Pol dňa dovolenky",I305/2,0))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IF(YEAR(DATE('Nastavenie'!$B$5,1,1)+301)='Nastavenie'!$B$5,DATE('Nastavenie'!$B$5,1,1)+301,"")</f>
        <v>46689</v>
      </c>
      <c r="B306" s="19">
        <f>A306</f>
        <v>46689</v>
      </c>
      <c r="C306" s="20" t="str">
        <f>IF(A306="","",IF(COUNTIF('Sviatky'!$A$5:$A$94,A306)&gt;0,"Sviatok",IF(WEEKDAY(A306,2)&gt;5,"Víkend","Pracovný deň")))</f>
        <v>Pracovný deň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IF(C306="Pracovný deň",'Nastavenie'!$B$6,0)</f>
        <v>8</v>
      </c>
      <c r="J306" s="22">
        <f>H306+IF(OR(G306="Dovolenka",G306="PN",G306="Lekár",G306="Náhradné voľno",G306="Služobná cesta"),I306,IF(G306="Pol dňa dovolenky",I306/2,0))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IF(YEAR(DATE('Nastavenie'!$B$5,1,1)+302)='Nastavenie'!$B$5,DATE('Nastavenie'!$B$5,1,1)+302,"")</f>
        <v>46690</v>
      </c>
      <c r="B307" s="19">
        <f>A307</f>
        <v>46690</v>
      </c>
      <c r="C307" s="20" t="str">
        <f>IF(A307="","",IF(COUNTIF('Sviatky'!$A$5:$A$94,A307)&gt;0,"Sviatok",IF(WEEKDAY(A307,2)&gt;5,"Víkend","Pracovný deň")))</f>
        <v>Víkend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IF(C307="Pracovný deň",'Nastavenie'!$B$6,0)</f>
        <v>0</v>
      </c>
      <c r="J307" s="22">
        <f>H307+IF(OR(G307="Dovolenka",G307="PN",G307="Lekár",G307="Náhradné voľno",G307="Služobná cesta"),I307,IF(G307="Pol dňa dovolenky",I307/2,0))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IF(YEAR(DATE('Nastavenie'!$B$5,1,1)+303)='Nastavenie'!$B$5,DATE('Nastavenie'!$B$5,1,1)+303,"")</f>
        <v>46691</v>
      </c>
      <c r="B308" s="19">
        <f>A308</f>
        <v>46691</v>
      </c>
      <c r="C308" s="20" t="str">
        <f>IF(A308="","",IF(COUNTIF('Sviatky'!$A$5:$A$94,A308)&gt;0,"Sviatok",IF(WEEKDAY(A308,2)&gt;5,"Víkend","Pracovný deň")))</f>
        <v>Víkend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IF(C308="Pracovný deň",'Nastavenie'!$B$6,0)</f>
        <v>0</v>
      </c>
      <c r="J308" s="22">
        <f>H308+IF(OR(G308="Dovolenka",G308="PN",G308="Lekár",G308="Náhradné voľno",G308="Služobná cesta"),I308,IF(G308="Pol dňa dovolenky",I308/2,0))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IF(YEAR(DATE('Nastavenie'!$B$5,1,1)+304)='Nastavenie'!$B$5,DATE('Nastavenie'!$B$5,1,1)+304,"")</f>
        <v>46692</v>
      </c>
      <c r="B309" s="19">
        <f>A309</f>
        <v>46692</v>
      </c>
      <c r="C309" s="20" t="str">
        <f>IF(A309="","",IF(COUNTIF('Sviatky'!$A$5:$A$94,A309)&gt;0,"Sviatok",IF(WEEKDAY(A309,2)&gt;5,"Víkend","Pracovný deň")))</f>
        <v>Sviatok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IF(C309="Pracovný deň",'Nastavenie'!$B$6,0)</f>
        <v>0</v>
      </c>
      <c r="J309" s="22">
        <f>H309+IF(OR(G309="Dovolenka",G309="PN",G309="Lekár",G309="Náhradné voľno",G309="Služobná cesta"),I309,IF(G309="Pol dňa dovolenky",I309/2,0))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IF(YEAR(DATE('Nastavenie'!$B$5,1,1)+305)='Nastavenie'!$B$5,DATE('Nastavenie'!$B$5,1,1)+305,"")</f>
        <v>46693</v>
      </c>
      <c r="B310" s="19">
        <f>A310</f>
        <v>46693</v>
      </c>
      <c r="C310" s="20" t="str">
        <f>IF(A310="","",IF(COUNTIF('Sviatky'!$A$5:$A$94,A310)&gt;0,"Sviatok",IF(WEEKDAY(A310,2)&gt;5,"Víkend","Pracovný deň")))</f>
        <v>Pracovný deň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IF(C310="Pracovný deň",'Nastavenie'!$B$6,0)</f>
        <v>8</v>
      </c>
      <c r="J310" s="22">
        <f>H310+IF(OR(G310="Dovolenka",G310="PN",G310="Lekár",G310="Náhradné voľno",G310="Služobná cesta"),I310,IF(G310="Pol dňa dovolenky",I310/2,0))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IF(YEAR(DATE('Nastavenie'!$B$5,1,1)+306)='Nastavenie'!$B$5,DATE('Nastavenie'!$B$5,1,1)+306,"")</f>
        <v>46694</v>
      </c>
      <c r="B311" s="19">
        <f>A311</f>
        <v>46694</v>
      </c>
      <c r="C311" s="20" t="str">
        <f>IF(A311="","",IF(COUNTIF('Sviatky'!$A$5:$A$94,A311)&gt;0,"Sviatok",IF(WEEKDAY(A311,2)&gt;5,"Víkend","Pracovný deň")))</f>
        <v>Pracovný deň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IF(C311="Pracovný deň",'Nastavenie'!$B$6,0)</f>
        <v>8</v>
      </c>
      <c r="J311" s="22">
        <f>H311+IF(OR(G311="Dovolenka",G311="PN",G311="Lekár",G311="Náhradné voľno",G311="Služobná cesta"),I311,IF(G311="Pol dňa dovolenky",I311/2,0))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IF(YEAR(DATE('Nastavenie'!$B$5,1,1)+307)='Nastavenie'!$B$5,DATE('Nastavenie'!$B$5,1,1)+307,"")</f>
        <v>46695</v>
      </c>
      <c r="B312" s="19">
        <f>A312</f>
        <v>46695</v>
      </c>
      <c r="C312" s="20" t="str">
        <f>IF(A312="","",IF(COUNTIF('Sviatky'!$A$5:$A$94,A312)&gt;0,"Sviatok",IF(WEEKDAY(A312,2)&gt;5,"Víkend","Pracovný deň")))</f>
        <v>Pracovný deň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IF(C312="Pracovný deň",'Nastavenie'!$B$6,0)</f>
        <v>8</v>
      </c>
      <c r="J312" s="22">
        <f>H312+IF(OR(G312="Dovolenka",G312="PN",G312="Lekár",G312="Náhradné voľno",G312="Služobná cesta"),I312,IF(G312="Pol dňa dovolenky",I312/2,0))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IF(YEAR(DATE('Nastavenie'!$B$5,1,1)+308)='Nastavenie'!$B$5,DATE('Nastavenie'!$B$5,1,1)+308,"")</f>
        <v>46696</v>
      </c>
      <c r="B313" s="19">
        <f>A313</f>
        <v>46696</v>
      </c>
      <c r="C313" s="20" t="str">
        <f>IF(A313="","",IF(COUNTIF('Sviatky'!$A$5:$A$94,A313)&gt;0,"Sviatok",IF(WEEKDAY(A313,2)&gt;5,"Víkend","Pracovný deň")))</f>
        <v>Pracovný deň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IF(C313="Pracovný deň",'Nastavenie'!$B$6,0)</f>
        <v>8</v>
      </c>
      <c r="J313" s="22">
        <f>H313+IF(OR(G313="Dovolenka",G313="PN",G313="Lekár",G313="Náhradné voľno",G313="Služobná cesta"),I313,IF(G313="Pol dňa dovolenky",I313/2,0))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IF(YEAR(DATE('Nastavenie'!$B$5,1,1)+309)='Nastavenie'!$B$5,DATE('Nastavenie'!$B$5,1,1)+309,"")</f>
        <v>46697</v>
      </c>
      <c r="B314" s="19">
        <f>A314</f>
        <v>46697</v>
      </c>
      <c r="C314" s="20" t="str">
        <f>IF(A314="","",IF(COUNTIF('Sviatky'!$A$5:$A$94,A314)&gt;0,"Sviatok",IF(WEEKDAY(A314,2)&gt;5,"Víkend","Pracovný deň")))</f>
        <v>Víkend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IF(C314="Pracovný deň",'Nastavenie'!$B$6,0)</f>
        <v>0</v>
      </c>
      <c r="J314" s="22">
        <f>H314+IF(OR(G314="Dovolenka",G314="PN",G314="Lekár",G314="Náhradné voľno",G314="Služobná cesta"),I314,IF(G314="Pol dňa dovolenky",I314/2,0))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IF(YEAR(DATE('Nastavenie'!$B$5,1,1)+310)='Nastavenie'!$B$5,DATE('Nastavenie'!$B$5,1,1)+310,"")</f>
        <v>46698</v>
      </c>
      <c r="B315" s="19">
        <f>A315</f>
        <v>46698</v>
      </c>
      <c r="C315" s="20" t="str">
        <f>IF(A315="","",IF(COUNTIF('Sviatky'!$A$5:$A$94,A315)&gt;0,"Sviatok",IF(WEEKDAY(A315,2)&gt;5,"Víkend","Pracovný deň")))</f>
        <v>Víkend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IF(C315="Pracovný deň",'Nastavenie'!$B$6,0)</f>
        <v>0</v>
      </c>
      <c r="J315" s="22">
        <f>H315+IF(OR(G315="Dovolenka",G315="PN",G315="Lekár",G315="Náhradné voľno",G315="Služobná cesta"),I315,IF(G315="Pol dňa dovolenky",I315/2,0))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IF(YEAR(DATE('Nastavenie'!$B$5,1,1)+311)='Nastavenie'!$B$5,DATE('Nastavenie'!$B$5,1,1)+311,"")</f>
        <v>46699</v>
      </c>
      <c r="B316" s="19">
        <f>A316</f>
        <v>46699</v>
      </c>
      <c r="C316" s="20" t="str">
        <f>IF(A316="","",IF(COUNTIF('Sviatky'!$A$5:$A$94,A316)&gt;0,"Sviatok",IF(WEEKDAY(A316,2)&gt;5,"Víkend","Pracovný deň")))</f>
        <v>Pracovný deň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IF(C316="Pracovný deň",'Nastavenie'!$B$6,0)</f>
        <v>8</v>
      </c>
      <c r="J316" s="22">
        <f>H316+IF(OR(G316="Dovolenka",G316="PN",G316="Lekár",G316="Náhradné voľno",G316="Služobná cesta"),I316,IF(G316="Pol dňa dovolenky",I316/2,0))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IF(YEAR(DATE('Nastavenie'!$B$5,1,1)+312)='Nastavenie'!$B$5,DATE('Nastavenie'!$B$5,1,1)+312,"")</f>
        <v>46700</v>
      </c>
      <c r="B317" s="19">
        <f>A317</f>
        <v>46700</v>
      </c>
      <c r="C317" s="20" t="str">
        <f>IF(A317="","",IF(COUNTIF('Sviatky'!$A$5:$A$94,A317)&gt;0,"Sviatok",IF(WEEKDAY(A317,2)&gt;5,"Víkend","Pracovný deň")))</f>
        <v>Pracovný deň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IF(C317="Pracovný deň",'Nastavenie'!$B$6,0)</f>
        <v>8</v>
      </c>
      <c r="J317" s="22">
        <f>H317+IF(OR(G317="Dovolenka",G317="PN",G317="Lekár",G317="Náhradné voľno",G317="Služobná cesta"),I317,IF(G317="Pol dňa dovolenky",I317/2,0))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IF(YEAR(DATE('Nastavenie'!$B$5,1,1)+313)='Nastavenie'!$B$5,DATE('Nastavenie'!$B$5,1,1)+313,"")</f>
        <v>46701</v>
      </c>
      <c r="B318" s="19">
        <f>A318</f>
        <v>46701</v>
      </c>
      <c r="C318" s="20" t="str">
        <f>IF(A318="","",IF(COUNTIF('Sviatky'!$A$5:$A$94,A318)&gt;0,"Sviatok",IF(WEEKDAY(A318,2)&gt;5,"Víkend","Pracovný deň")))</f>
        <v>Pracovný deň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IF(C318="Pracovný deň",'Nastavenie'!$B$6,0)</f>
        <v>8</v>
      </c>
      <c r="J318" s="22">
        <f>H318+IF(OR(G318="Dovolenka",G318="PN",G318="Lekár",G318="Náhradné voľno",G318="Služobná cesta"),I318,IF(G318="Pol dňa dovolenky",I318/2,0))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IF(YEAR(DATE('Nastavenie'!$B$5,1,1)+314)='Nastavenie'!$B$5,DATE('Nastavenie'!$B$5,1,1)+314,"")</f>
        <v>46702</v>
      </c>
      <c r="B319" s="19">
        <f>A319</f>
        <v>46702</v>
      </c>
      <c r="C319" s="20" t="str">
        <f>IF(A319="","",IF(COUNTIF('Sviatky'!$A$5:$A$94,A319)&gt;0,"Sviatok",IF(WEEKDAY(A319,2)&gt;5,"Víkend","Pracovný deň")))</f>
        <v>Pracovný deň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IF(C319="Pracovný deň",'Nastavenie'!$B$6,0)</f>
        <v>8</v>
      </c>
      <c r="J319" s="22">
        <f>H319+IF(OR(G319="Dovolenka",G319="PN",G319="Lekár",G319="Náhradné voľno",G319="Služobná cesta"),I319,IF(G319="Pol dňa dovolenky",I319/2,0))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IF(YEAR(DATE('Nastavenie'!$B$5,1,1)+315)='Nastavenie'!$B$5,DATE('Nastavenie'!$B$5,1,1)+315,"")</f>
        <v>46703</v>
      </c>
      <c r="B320" s="19">
        <f>A320</f>
        <v>46703</v>
      </c>
      <c r="C320" s="20" t="str">
        <f>IF(A320="","",IF(COUNTIF('Sviatky'!$A$5:$A$94,A320)&gt;0,"Sviatok",IF(WEEKDAY(A320,2)&gt;5,"Víkend","Pracovný deň")))</f>
        <v>Pracovný deň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IF(C320="Pracovný deň",'Nastavenie'!$B$6,0)</f>
        <v>8</v>
      </c>
      <c r="J320" s="22">
        <f>H320+IF(OR(G320="Dovolenka",G320="PN",G320="Lekár",G320="Náhradné voľno",G320="Služobná cesta"),I320,IF(G320="Pol dňa dovolenky",I320/2,0))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IF(YEAR(DATE('Nastavenie'!$B$5,1,1)+316)='Nastavenie'!$B$5,DATE('Nastavenie'!$B$5,1,1)+316,"")</f>
        <v>46704</v>
      </c>
      <c r="B321" s="19">
        <f>A321</f>
        <v>46704</v>
      </c>
      <c r="C321" s="20" t="str">
        <f>IF(A321="","",IF(COUNTIF('Sviatky'!$A$5:$A$94,A321)&gt;0,"Sviatok",IF(WEEKDAY(A321,2)&gt;5,"Víkend","Pracovný deň")))</f>
        <v>Víkend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IF(C321="Pracovný deň",'Nastavenie'!$B$6,0)</f>
        <v>0</v>
      </c>
      <c r="J321" s="22">
        <f>H321+IF(OR(G321="Dovolenka",G321="PN",G321="Lekár",G321="Náhradné voľno",G321="Služobná cesta"),I321,IF(G321="Pol dňa dovolenky",I321/2,0))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IF(YEAR(DATE('Nastavenie'!$B$5,1,1)+317)='Nastavenie'!$B$5,DATE('Nastavenie'!$B$5,1,1)+317,"")</f>
        <v>46705</v>
      </c>
      <c r="B322" s="19">
        <f>A322</f>
        <v>46705</v>
      </c>
      <c r="C322" s="20" t="str">
        <f>IF(A322="","",IF(COUNTIF('Sviatky'!$A$5:$A$94,A322)&gt;0,"Sviatok",IF(WEEKDAY(A322,2)&gt;5,"Víkend","Pracovný deň")))</f>
        <v>Víkend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IF(C322="Pracovný deň",'Nastavenie'!$B$6,0)</f>
        <v>0</v>
      </c>
      <c r="J322" s="22">
        <f>H322+IF(OR(G322="Dovolenka",G322="PN",G322="Lekár",G322="Náhradné voľno",G322="Služobná cesta"),I322,IF(G322="Pol dňa dovolenky",I322/2,0))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IF(YEAR(DATE('Nastavenie'!$B$5,1,1)+318)='Nastavenie'!$B$5,DATE('Nastavenie'!$B$5,1,1)+318,"")</f>
        <v>46706</v>
      </c>
      <c r="B323" s="19">
        <f>A323</f>
        <v>46706</v>
      </c>
      <c r="C323" s="20" t="str">
        <f>IF(A323="","",IF(COUNTIF('Sviatky'!$A$5:$A$94,A323)&gt;0,"Sviatok",IF(WEEKDAY(A323,2)&gt;5,"Víkend","Pracovný deň")))</f>
        <v>Pracovný deň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IF(C323="Pracovný deň",'Nastavenie'!$B$6,0)</f>
        <v>8</v>
      </c>
      <c r="J323" s="22">
        <f>H323+IF(OR(G323="Dovolenka",G323="PN",G323="Lekár",G323="Náhradné voľno",G323="Služobná cesta"),I323,IF(G323="Pol dňa dovolenky",I323/2,0))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IF(YEAR(DATE('Nastavenie'!$B$5,1,1)+319)='Nastavenie'!$B$5,DATE('Nastavenie'!$B$5,1,1)+319,"")</f>
        <v>46707</v>
      </c>
      <c r="B324" s="19">
        <f>A324</f>
        <v>46707</v>
      </c>
      <c r="C324" s="20" t="str">
        <f>IF(A324="","",IF(COUNTIF('Sviatky'!$A$5:$A$94,A324)&gt;0,"Sviatok",IF(WEEKDAY(A324,2)&gt;5,"Víkend","Pracovný deň")))</f>
        <v>Pracovný deň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IF(C324="Pracovný deň",'Nastavenie'!$B$6,0)</f>
        <v>8</v>
      </c>
      <c r="J324" s="22">
        <f>H324+IF(OR(G324="Dovolenka",G324="PN",G324="Lekár",G324="Náhradné voľno",G324="Služobná cesta"),I324,IF(G324="Pol dňa dovolenky",I324/2,0))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IF(YEAR(DATE('Nastavenie'!$B$5,1,1)+320)='Nastavenie'!$B$5,DATE('Nastavenie'!$B$5,1,1)+320,"")</f>
        <v>46708</v>
      </c>
      <c r="B325" s="19">
        <f>A325</f>
        <v>46708</v>
      </c>
      <c r="C325" s="20" t="str">
        <f>IF(A325="","",IF(COUNTIF('Sviatky'!$A$5:$A$94,A325)&gt;0,"Sviatok",IF(WEEKDAY(A325,2)&gt;5,"Víkend","Pracovný deň")))</f>
        <v>Pracovný deň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IF(C325="Pracovný deň",'Nastavenie'!$B$6,0)</f>
        <v>8</v>
      </c>
      <c r="J325" s="22">
        <f>H325+IF(OR(G325="Dovolenka",G325="PN",G325="Lekár",G325="Náhradné voľno",G325="Služobná cesta"),I325,IF(G325="Pol dňa dovolenky",I325/2,0))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IF(YEAR(DATE('Nastavenie'!$B$5,1,1)+321)='Nastavenie'!$B$5,DATE('Nastavenie'!$B$5,1,1)+321,"")</f>
        <v>46709</v>
      </c>
      <c r="B326" s="19">
        <f>A326</f>
        <v>46709</v>
      </c>
      <c r="C326" s="20" t="str">
        <f>IF(A326="","",IF(COUNTIF('Sviatky'!$A$5:$A$94,A326)&gt;0,"Sviatok",IF(WEEKDAY(A326,2)&gt;5,"Víkend","Pracovný deň")))</f>
        <v>Pracovný deň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IF(C326="Pracovný deň",'Nastavenie'!$B$6,0)</f>
        <v>8</v>
      </c>
      <c r="J326" s="22">
        <f>H326+IF(OR(G326="Dovolenka",G326="PN",G326="Lekár",G326="Náhradné voľno",G326="Služobná cesta"),I326,IF(G326="Pol dňa dovolenky",I326/2,0))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IF(YEAR(DATE('Nastavenie'!$B$5,1,1)+322)='Nastavenie'!$B$5,DATE('Nastavenie'!$B$5,1,1)+322,"")</f>
        <v>46710</v>
      </c>
      <c r="B327" s="19">
        <f>A327</f>
        <v>46710</v>
      </c>
      <c r="C327" s="20" t="str">
        <f>IF(A327="","",IF(COUNTIF('Sviatky'!$A$5:$A$94,A327)&gt;0,"Sviatok",IF(WEEKDAY(A327,2)&gt;5,"Víkend","Pracovný deň")))</f>
        <v>Pracovný deň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IF(C327="Pracovný deň",'Nastavenie'!$B$6,0)</f>
        <v>8</v>
      </c>
      <c r="J327" s="22">
        <f>H327+IF(OR(G327="Dovolenka",G327="PN",G327="Lekár",G327="Náhradné voľno",G327="Služobná cesta"),I327,IF(G327="Pol dňa dovolenky",I327/2,0))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IF(YEAR(DATE('Nastavenie'!$B$5,1,1)+323)='Nastavenie'!$B$5,DATE('Nastavenie'!$B$5,1,1)+323,"")</f>
        <v>46711</v>
      </c>
      <c r="B328" s="19">
        <f>A328</f>
        <v>46711</v>
      </c>
      <c r="C328" s="20" t="str">
        <f>IF(A328="","",IF(COUNTIF('Sviatky'!$A$5:$A$94,A328)&gt;0,"Sviatok",IF(WEEKDAY(A328,2)&gt;5,"Víkend","Pracovný deň")))</f>
        <v>Víkend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IF(C328="Pracovný deň",'Nastavenie'!$B$6,0)</f>
        <v>0</v>
      </c>
      <c r="J328" s="22">
        <f>H328+IF(OR(G328="Dovolenka",G328="PN",G328="Lekár",G328="Náhradné voľno",G328="Služobná cesta"),I328,IF(G328="Pol dňa dovolenky",I328/2,0))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IF(YEAR(DATE('Nastavenie'!$B$5,1,1)+324)='Nastavenie'!$B$5,DATE('Nastavenie'!$B$5,1,1)+324,"")</f>
        <v>46712</v>
      </c>
      <c r="B329" s="19">
        <f>A329</f>
        <v>46712</v>
      </c>
      <c r="C329" s="20" t="str">
        <f>IF(A329="","",IF(COUNTIF('Sviatky'!$A$5:$A$94,A329)&gt;0,"Sviatok",IF(WEEKDAY(A329,2)&gt;5,"Víkend","Pracovný deň")))</f>
        <v>Víkend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IF(C329="Pracovný deň",'Nastavenie'!$B$6,0)</f>
        <v>0</v>
      </c>
      <c r="J329" s="22">
        <f>H329+IF(OR(G329="Dovolenka",G329="PN",G329="Lekár",G329="Náhradné voľno",G329="Služobná cesta"),I329,IF(G329="Pol dňa dovolenky",I329/2,0))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IF(YEAR(DATE('Nastavenie'!$B$5,1,1)+325)='Nastavenie'!$B$5,DATE('Nastavenie'!$B$5,1,1)+325,"")</f>
        <v>46713</v>
      </c>
      <c r="B330" s="19">
        <f>A330</f>
        <v>46713</v>
      </c>
      <c r="C330" s="20" t="str">
        <f>IF(A330="","",IF(COUNTIF('Sviatky'!$A$5:$A$94,A330)&gt;0,"Sviatok",IF(WEEKDAY(A330,2)&gt;5,"Víkend","Pracovný deň")))</f>
        <v>Pracovný deň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IF(C330="Pracovný deň",'Nastavenie'!$B$6,0)</f>
        <v>8</v>
      </c>
      <c r="J330" s="22">
        <f>H330+IF(OR(G330="Dovolenka",G330="PN",G330="Lekár",G330="Náhradné voľno",G330="Služobná cesta"),I330,IF(G330="Pol dňa dovolenky",I330/2,0))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IF(YEAR(DATE('Nastavenie'!$B$5,1,1)+326)='Nastavenie'!$B$5,DATE('Nastavenie'!$B$5,1,1)+326,"")</f>
        <v>46714</v>
      </c>
      <c r="B331" s="19">
        <f>A331</f>
        <v>46714</v>
      </c>
      <c r="C331" s="20" t="str">
        <f>IF(A331="","",IF(COUNTIF('Sviatky'!$A$5:$A$94,A331)&gt;0,"Sviatok",IF(WEEKDAY(A331,2)&gt;5,"Víkend","Pracovný deň")))</f>
        <v>Pracovný deň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IF(C331="Pracovný deň",'Nastavenie'!$B$6,0)</f>
        <v>8</v>
      </c>
      <c r="J331" s="22">
        <f>H331+IF(OR(G331="Dovolenka",G331="PN",G331="Lekár",G331="Náhradné voľno",G331="Služobná cesta"),I331,IF(G331="Pol dňa dovolenky",I331/2,0))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IF(YEAR(DATE('Nastavenie'!$B$5,1,1)+327)='Nastavenie'!$B$5,DATE('Nastavenie'!$B$5,1,1)+327,"")</f>
        <v>46715</v>
      </c>
      <c r="B332" s="19">
        <f>A332</f>
        <v>46715</v>
      </c>
      <c r="C332" s="20" t="str">
        <f>IF(A332="","",IF(COUNTIF('Sviatky'!$A$5:$A$94,A332)&gt;0,"Sviatok",IF(WEEKDAY(A332,2)&gt;5,"Víkend","Pracovný deň")))</f>
        <v>Pracovný deň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IF(C332="Pracovný deň",'Nastavenie'!$B$6,0)</f>
        <v>8</v>
      </c>
      <c r="J332" s="22">
        <f>H332+IF(OR(G332="Dovolenka",G332="PN",G332="Lekár",G332="Náhradné voľno",G332="Služobná cesta"),I332,IF(G332="Pol dňa dovolenky",I332/2,0))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IF(YEAR(DATE('Nastavenie'!$B$5,1,1)+328)='Nastavenie'!$B$5,DATE('Nastavenie'!$B$5,1,1)+328,"")</f>
        <v>46716</v>
      </c>
      <c r="B333" s="19">
        <f>A333</f>
        <v>46716</v>
      </c>
      <c r="C333" s="20" t="str">
        <f>IF(A333="","",IF(COUNTIF('Sviatky'!$A$5:$A$94,A333)&gt;0,"Sviatok",IF(WEEKDAY(A333,2)&gt;5,"Víkend","Pracovný deň")))</f>
        <v>Pracovný deň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IF(C333="Pracovný deň",'Nastavenie'!$B$6,0)</f>
        <v>8</v>
      </c>
      <c r="J333" s="22">
        <f>H333+IF(OR(G333="Dovolenka",G333="PN",G333="Lekár",G333="Náhradné voľno",G333="Služobná cesta"),I333,IF(G333="Pol dňa dovolenky",I333/2,0))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IF(YEAR(DATE('Nastavenie'!$B$5,1,1)+329)='Nastavenie'!$B$5,DATE('Nastavenie'!$B$5,1,1)+329,"")</f>
        <v>46717</v>
      </c>
      <c r="B334" s="19">
        <f>A334</f>
        <v>46717</v>
      </c>
      <c r="C334" s="20" t="str">
        <f>IF(A334="","",IF(COUNTIF('Sviatky'!$A$5:$A$94,A334)&gt;0,"Sviatok",IF(WEEKDAY(A334,2)&gt;5,"Víkend","Pracovný deň")))</f>
        <v>Pracovný deň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IF(C334="Pracovný deň",'Nastavenie'!$B$6,0)</f>
        <v>8</v>
      </c>
      <c r="J334" s="22">
        <f>H334+IF(OR(G334="Dovolenka",G334="PN",G334="Lekár",G334="Náhradné voľno",G334="Služobná cesta"),I334,IF(G334="Pol dňa dovolenky",I334/2,0))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IF(YEAR(DATE('Nastavenie'!$B$5,1,1)+330)='Nastavenie'!$B$5,DATE('Nastavenie'!$B$5,1,1)+330,"")</f>
        <v>46718</v>
      </c>
      <c r="B335" s="19">
        <f>A335</f>
        <v>46718</v>
      </c>
      <c r="C335" s="20" t="str">
        <f>IF(A335="","",IF(COUNTIF('Sviatky'!$A$5:$A$94,A335)&gt;0,"Sviatok",IF(WEEKDAY(A335,2)&gt;5,"Víkend","Pracovný deň")))</f>
        <v>Víkend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IF(C335="Pracovný deň",'Nastavenie'!$B$6,0)</f>
        <v>0</v>
      </c>
      <c r="J335" s="22">
        <f>H335+IF(OR(G335="Dovolenka",G335="PN",G335="Lekár",G335="Náhradné voľno",G335="Služobná cesta"),I335,IF(G335="Pol dňa dovolenky",I335/2,0))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IF(YEAR(DATE('Nastavenie'!$B$5,1,1)+331)='Nastavenie'!$B$5,DATE('Nastavenie'!$B$5,1,1)+331,"")</f>
        <v>46719</v>
      </c>
      <c r="B336" s="19">
        <f>A336</f>
        <v>46719</v>
      </c>
      <c r="C336" s="20" t="str">
        <f>IF(A336="","",IF(COUNTIF('Sviatky'!$A$5:$A$94,A336)&gt;0,"Sviatok",IF(WEEKDAY(A336,2)&gt;5,"Víkend","Pracovný deň")))</f>
        <v>Víkend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IF(C336="Pracovný deň",'Nastavenie'!$B$6,0)</f>
        <v>0</v>
      </c>
      <c r="J336" s="22">
        <f>H336+IF(OR(G336="Dovolenka",G336="PN",G336="Lekár",G336="Náhradné voľno",G336="Služobná cesta"),I336,IF(G336="Pol dňa dovolenky",I336/2,0))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IF(YEAR(DATE('Nastavenie'!$B$5,1,1)+332)='Nastavenie'!$B$5,DATE('Nastavenie'!$B$5,1,1)+332,"")</f>
        <v>46720</v>
      </c>
      <c r="B337" s="19">
        <f>A337</f>
        <v>46720</v>
      </c>
      <c r="C337" s="20" t="str">
        <f>IF(A337="","",IF(COUNTIF('Sviatky'!$A$5:$A$94,A337)&gt;0,"Sviatok",IF(WEEKDAY(A337,2)&gt;5,"Víkend","Pracovný deň")))</f>
        <v>Pracovný deň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IF(C337="Pracovný deň",'Nastavenie'!$B$6,0)</f>
        <v>8</v>
      </c>
      <c r="J337" s="22">
        <f>H337+IF(OR(G337="Dovolenka",G337="PN",G337="Lekár",G337="Náhradné voľno",G337="Služobná cesta"),I337,IF(G337="Pol dňa dovolenky",I337/2,0))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IF(YEAR(DATE('Nastavenie'!$B$5,1,1)+333)='Nastavenie'!$B$5,DATE('Nastavenie'!$B$5,1,1)+333,"")</f>
        <v>46721</v>
      </c>
      <c r="B338" s="19">
        <f>A338</f>
        <v>46721</v>
      </c>
      <c r="C338" s="20" t="str">
        <f>IF(A338="","",IF(COUNTIF('Sviatky'!$A$5:$A$94,A338)&gt;0,"Sviatok",IF(WEEKDAY(A338,2)&gt;5,"Víkend","Pracovný deň")))</f>
        <v>Pracovný deň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IF(C338="Pracovný deň",'Nastavenie'!$B$6,0)</f>
        <v>8</v>
      </c>
      <c r="J338" s="22">
        <f>H338+IF(OR(G338="Dovolenka",G338="PN",G338="Lekár",G338="Náhradné voľno",G338="Služobná cesta"),I338,IF(G338="Pol dňa dovolenky",I338/2,0))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IF(YEAR(DATE('Nastavenie'!$B$5,1,1)+334)='Nastavenie'!$B$5,DATE('Nastavenie'!$B$5,1,1)+334,"")</f>
        <v>46722</v>
      </c>
      <c r="B339" s="19">
        <f>A339</f>
        <v>46722</v>
      </c>
      <c r="C339" s="20" t="str">
        <f>IF(A339="","",IF(COUNTIF('Sviatky'!$A$5:$A$94,A339)&gt;0,"Sviatok",IF(WEEKDAY(A339,2)&gt;5,"Víkend","Pracovný deň")))</f>
        <v>Pracovný deň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IF(C339="Pracovný deň",'Nastavenie'!$B$6,0)</f>
        <v>8</v>
      </c>
      <c r="J339" s="22">
        <f>H339+IF(OR(G339="Dovolenka",G339="PN",G339="Lekár",G339="Náhradné voľno",G339="Služobná cesta"),I339,IF(G339="Pol dňa dovolenky",I339/2,0))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IF(YEAR(DATE('Nastavenie'!$B$5,1,1)+335)='Nastavenie'!$B$5,DATE('Nastavenie'!$B$5,1,1)+335,"")</f>
        <v>46723</v>
      </c>
      <c r="B340" s="19">
        <f>A340</f>
        <v>46723</v>
      </c>
      <c r="C340" s="20" t="str">
        <f>IF(A340="","",IF(COUNTIF('Sviatky'!$A$5:$A$94,A340)&gt;0,"Sviatok",IF(WEEKDAY(A340,2)&gt;5,"Víkend","Pracovný deň")))</f>
        <v>Pracovný deň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IF(C340="Pracovný deň",'Nastavenie'!$B$6,0)</f>
        <v>8</v>
      </c>
      <c r="J340" s="22">
        <f>H340+IF(OR(G340="Dovolenka",G340="PN",G340="Lekár",G340="Náhradné voľno",G340="Služobná cesta"),I340,IF(G340="Pol dňa dovolenky",I340/2,0))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IF(YEAR(DATE('Nastavenie'!$B$5,1,1)+336)='Nastavenie'!$B$5,DATE('Nastavenie'!$B$5,1,1)+336,"")</f>
        <v>46724</v>
      </c>
      <c r="B341" s="19">
        <f>A341</f>
        <v>46724</v>
      </c>
      <c r="C341" s="20" t="str">
        <f>IF(A341="","",IF(COUNTIF('Sviatky'!$A$5:$A$94,A341)&gt;0,"Sviatok",IF(WEEKDAY(A341,2)&gt;5,"Víkend","Pracovný deň")))</f>
        <v>Pracovný deň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IF(C341="Pracovný deň",'Nastavenie'!$B$6,0)</f>
        <v>8</v>
      </c>
      <c r="J341" s="22">
        <f>H341+IF(OR(G341="Dovolenka",G341="PN",G341="Lekár",G341="Náhradné voľno",G341="Služobná cesta"),I341,IF(G341="Pol dňa dovolenky",I341/2,0))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IF(YEAR(DATE('Nastavenie'!$B$5,1,1)+337)='Nastavenie'!$B$5,DATE('Nastavenie'!$B$5,1,1)+337,"")</f>
        <v>46725</v>
      </c>
      <c r="B342" s="19">
        <f>A342</f>
        <v>46725</v>
      </c>
      <c r="C342" s="20" t="str">
        <f>IF(A342="","",IF(COUNTIF('Sviatky'!$A$5:$A$94,A342)&gt;0,"Sviatok",IF(WEEKDAY(A342,2)&gt;5,"Víkend","Pracovný deň")))</f>
        <v>Víkend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IF(C342="Pracovný deň",'Nastavenie'!$B$6,0)</f>
        <v>0</v>
      </c>
      <c r="J342" s="22">
        <f>H342+IF(OR(G342="Dovolenka",G342="PN",G342="Lekár",G342="Náhradné voľno",G342="Služobná cesta"),I342,IF(G342="Pol dňa dovolenky",I342/2,0))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IF(YEAR(DATE('Nastavenie'!$B$5,1,1)+338)='Nastavenie'!$B$5,DATE('Nastavenie'!$B$5,1,1)+338,"")</f>
        <v>46726</v>
      </c>
      <c r="B343" s="19">
        <f>A343</f>
        <v>46726</v>
      </c>
      <c r="C343" s="20" t="str">
        <f>IF(A343="","",IF(COUNTIF('Sviatky'!$A$5:$A$94,A343)&gt;0,"Sviatok",IF(WEEKDAY(A343,2)&gt;5,"Víkend","Pracovný deň")))</f>
        <v>Víkend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IF(C343="Pracovný deň",'Nastavenie'!$B$6,0)</f>
        <v>0</v>
      </c>
      <c r="J343" s="22">
        <f>H343+IF(OR(G343="Dovolenka",G343="PN",G343="Lekár",G343="Náhradné voľno",G343="Služobná cesta"),I343,IF(G343="Pol dňa dovolenky",I343/2,0))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IF(YEAR(DATE('Nastavenie'!$B$5,1,1)+339)='Nastavenie'!$B$5,DATE('Nastavenie'!$B$5,1,1)+339,"")</f>
        <v>46727</v>
      </c>
      <c r="B344" s="19">
        <f>A344</f>
        <v>46727</v>
      </c>
      <c r="C344" s="20" t="str">
        <f>IF(A344="","",IF(COUNTIF('Sviatky'!$A$5:$A$94,A344)&gt;0,"Sviatok",IF(WEEKDAY(A344,2)&gt;5,"Víkend","Pracovný deň")))</f>
        <v>Pracovný deň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IF(C344="Pracovný deň",'Nastavenie'!$B$6,0)</f>
        <v>8</v>
      </c>
      <c r="J344" s="22">
        <f>H344+IF(OR(G344="Dovolenka",G344="PN",G344="Lekár",G344="Náhradné voľno",G344="Služobná cesta"),I344,IF(G344="Pol dňa dovolenky",I344/2,0))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IF(YEAR(DATE('Nastavenie'!$B$5,1,1)+340)='Nastavenie'!$B$5,DATE('Nastavenie'!$B$5,1,1)+340,"")</f>
        <v>46728</v>
      </c>
      <c r="B345" s="19">
        <f>A345</f>
        <v>46728</v>
      </c>
      <c r="C345" s="20" t="str">
        <f>IF(A345="","",IF(COUNTIF('Sviatky'!$A$5:$A$94,A345)&gt;0,"Sviatok",IF(WEEKDAY(A345,2)&gt;5,"Víkend","Pracovný deň")))</f>
        <v>Pracovný deň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IF(C345="Pracovný deň",'Nastavenie'!$B$6,0)</f>
        <v>8</v>
      </c>
      <c r="J345" s="22">
        <f>H345+IF(OR(G345="Dovolenka",G345="PN",G345="Lekár",G345="Náhradné voľno",G345="Služobná cesta"),I345,IF(G345="Pol dňa dovolenky",I345/2,0))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IF(YEAR(DATE('Nastavenie'!$B$5,1,1)+341)='Nastavenie'!$B$5,DATE('Nastavenie'!$B$5,1,1)+341,"")</f>
        <v>46729</v>
      </c>
      <c r="B346" s="19">
        <f>A346</f>
        <v>46729</v>
      </c>
      <c r="C346" s="20" t="str">
        <f>IF(A346="","",IF(COUNTIF('Sviatky'!$A$5:$A$94,A346)&gt;0,"Sviatok",IF(WEEKDAY(A346,2)&gt;5,"Víkend","Pracovný deň")))</f>
        <v>Pracovný deň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IF(C346="Pracovný deň",'Nastavenie'!$B$6,0)</f>
        <v>8</v>
      </c>
      <c r="J346" s="22">
        <f>H346+IF(OR(G346="Dovolenka",G346="PN",G346="Lekár",G346="Náhradné voľno",G346="Služobná cesta"),I346,IF(G346="Pol dňa dovolenky",I346/2,0))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IF(YEAR(DATE('Nastavenie'!$B$5,1,1)+342)='Nastavenie'!$B$5,DATE('Nastavenie'!$B$5,1,1)+342,"")</f>
        <v>46730</v>
      </c>
      <c r="B347" s="19">
        <f>A347</f>
        <v>46730</v>
      </c>
      <c r="C347" s="20" t="str">
        <f>IF(A347="","",IF(COUNTIF('Sviatky'!$A$5:$A$94,A347)&gt;0,"Sviatok",IF(WEEKDAY(A347,2)&gt;5,"Víkend","Pracovný deň")))</f>
        <v>Pracovný deň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IF(C347="Pracovný deň",'Nastavenie'!$B$6,0)</f>
        <v>8</v>
      </c>
      <c r="J347" s="22">
        <f>H347+IF(OR(G347="Dovolenka",G347="PN",G347="Lekár",G347="Náhradné voľno",G347="Služobná cesta"),I347,IF(G347="Pol dňa dovolenky",I347/2,0))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IF(YEAR(DATE('Nastavenie'!$B$5,1,1)+343)='Nastavenie'!$B$5,DATE('Nastavenie'!$B$5,1,1)+343,"")</f>
        <v>46731</v>
      </c>
      <c r="B348" s="19">
        <f>A348</f>
        <v>46731</v>
      </c>
      <c r="C348" s="20" t="str">
        <f>IF(A348="","",IF(COUNTIF('Sviatky'!$A$5:$A$94,A348)&gt;0,"Sviatok",IF(WEEKDAY(A348,2)&gt;5,"Víkend","Pracovný deň")))</f>
        <v>Pracovný deň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IF(C348="Pracovný deň",'Nastavenie'!$B$6,0)</f>
        <v>8</v>
      </c>
      <c r="J348" s="22">
        <f>H348+IF(OR(G348="Dovolenka",G348="PN",G348="Lekár",G348="Náhradné voľno",G348="Služobná cesta"),I348,IF(G348="Pol dňa dovolenky",I348/2,0))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IF(YEAR(DATE('Nastavenie'!$B$5,1,1)+344)='Nastavenie'!$B$5,DATE('Nastavenie'!$B$5,1,1)+344,"")</f>
        <v>46732</v>
      </c>
      <c r="B349" s="19">
        <f>A349</f>
        <v>46732</v>
      </c>
      <c r="C349" s="20" t="str">
        <f>IF(A349="","",IF(COUNTIF('Sviatky'!$A$5:$A$94,A349)&gt;0,"Sviatok",IF(WEEKDAY(A349,2)&gt;5,"Víkend","Pracovný deň")))</f>
        <v>Víkend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IF(C349="Pracovný deň",'Nastavenie'!$B$6,0)</f>
        <v>0</v>
      </c>
      <c r="J349" s="22">
        <f>H349+IF(OR(G349="Dovolenka",G349="PN",G349="Lekár",G349="Náhradné voľno",G349="Služobná cesta"),I349,IF(G349="Pol dňa dovolenky",I349/2,0))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IF(YEAR(DATE('Nastavenie'!$B$5,1,1)+345)='Nastavenie'!$B$5,DATE('Nastavenie'!$B$5,1,1)+345,"")</f>
        <v>46733</v>
      </c>
      <c r="B350" s="19">
        <f>A350</f>
        <v>46733</v>
      </c>
      <c r="C350" s="20" t="str">
        <f>IF(A350="","",IF(COUNTIF('Sviatky'!$A$5:$A$94,A350)&gt;0,"Sviatok",IF(WEEKDAY(A350,2)&gt;5,"Víkend","Pracovný deň")))</f>
        <v>Víkend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IF(C350="Pracovný deň",'Nastavenie'!$B$6,0)</f>
        <v>0</v>
      </c>
      <c r="J350" s="22">
        <f>H350+IF(OR(G350="Dovolenka",G350="PN",G350="Lekár",G350="Náhradné voľno",G350="Služobná cesta"),I350,IF(G350="Pol dňa dovolenky",I350/2,0))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IF(YEAR(DATE('Nastavenie'!$B$5,1,1)+346)='Nastavenie'!$B$5,DATE('Nastavenie'!$B$5,1,1)+346,"")</f>
        <v>46734</v>
      </c>
      <c r="B351" s="19">
        <f>A351</f>
        <v>46734</v>
      </c>
      <c r="C351" s="20" t="str">
        <f>IF(A351="","",IF(COUNTIF('Sviatky'!$A$5:$A$94,A351)&gt;0,"Sviatok",IF(WEEKDAY(A351,2)&gt;5,"Víkend","Pracovný deň")))</f>
        <v>Pracovný deň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IF(C351="Pracovný deň",'Nastavenie'!$B$6,0)</f>
        <v>8</v>
      </c>
      <c r="J351" s="22">
        <f>H351+IF(OR(G351="Dovolenka",G351="PN",G351="Lekár",G351="Náhradné voľno",G351="Služobná cesta"),I351,IF(G351="Pol dňa dovolenky",I351/2,0))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IF(YEAR(DATE('Nastavenie'!$B$5,1,1)+347)='Nastavenie'!$B$5,DATE('Nastavenie'!$B$5,1,1)+347,"")</f>
        <v>46735</v>
      </c>
      <c r="B352" s="19">
        <f>A352</f>
        <v>46735</v>
      </c>
      <c r="C352" s="20" t="str">
        <f>IF(A352="","",IF(COUNTIF('Sviatky'!$A$5:$A$94,A352)&gt;0,"Sviatok",IF(WEEKDAY(A352,2)&gt;5,"Víkend","Pracovný deň")))</f>
        <v>Pracovný deň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IF(C352="Pracovný deň",'Nastavenie'!$B$6,0)</f>
        <v>8</v>
      </c>
      <c r="J352" s="22">
        <f>H352+IF(OR(G352="Dovolenka",G352="PN",G352="Lekár",G352="Náhradné voľno",G352="Služobná cesta"),I352,IF(G352="Pol dňa dovolenky",I352/2,0))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IF(YEAR(DATE('Nastavenie'!$B$5,1,1)+348)='Nastavenie'!$B$5,DATE('Nastavenie'!$B$5,1,1)+348,"")</f>
        <v>46736</v>
      </c>
      <c r="B353" s="19">
        <f>A353</f>
        <v>46736</v>
      </c>
      <c r="C353" s="20" t="str">
        <f>IF(A353="","",IF(COUNTIF('Sviatky'!$A$5:$A$94,A353)&gt;0,"Sviatok",IF(WEEKDAY(A353,2)&gt;5,"Víkend","Pracovný deň")))</f>
        <v>Pracovný deň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IF(C353="Pracovný deň",'Nastavenie'!$B$6,0)</f>
        <v>8</v>
      </c>
      <c r="J353" s="22">
        <f>H353+IF(OR(G353="Dovolenka",G353="PN",G353="Lekár",G353="Náhradné voľno",G353="Služobná cesta"),I353,IF(G353="Pol dňa dovolenky",I353/2,0))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IF(YEAR(DATE('Nastavenie'!$B$5,1,1)+349)='Nastavenie'!$B$5,DATE('Nastavenie'!$B$5,1,1)+349,"")</f>
        <v>46737</v>
      </c>
      <c r="B354" s="19">
        <f>A354</f>
        <v>46737</v>
      </c>
      <c r="C354" s="20" t="str">
        <f>IF(A354="","",IF(COUNTIF('Sviatky'!$A$5:$A$94,A354)&gt;0,"Sviatok",IF(WEEKDAY(A354,2)&gt;5,"Víkend","Pracovný deň")))</f>
        <v>Pracovný deň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IF(C354="Pracovný deň",'Nastavenie'!$B$6,0)</f>
        <v>8</v>
      </c>
      <c r="J354" s="22">
        <f>H354+IF(OR(G354="Dovolenka",G354="PN",G354="Lekár",G354="Náhradné voľno",G354="Služobná cesta"),I354,IF(G354="Pol dňa dovolenky",I354/2,0))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IF(YEAR(DATE('Nastavenie'!$B$5,1,1)+350)='Nastavenie'!$B$5,DATE('Nastavenie'!$B$5,1,1)+350,"")</f>
        <v>46738</v>
      </c>
      <c r="B355" s="19">
        <f>A355</f>
        <v>46738</v>
      </c>
      <c r="C355" s="20" t="str">
        <f>IF(A355="","",IF(COUNTIF('Sviatky'!$A$5:$A$94,A355)&gt;0,"Sviatok",IF(WEEKDAY(A355,2)&gt;5,"Víkend","Pracovný deň")))</f>
        <v>Pracovný deň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IF(C355="Pracovný deň",'Nastavenie'!$B$6,0)</f>
        <v>8</v>
      </c>
      <c r="J355" s="22">
        <f>H355+IF(OR(G355="Dovolenka",G355="PN",G355="Lekár",G355="Náhradné voľno",G355="Služobná cesta"),I355,IF(G355="Pol dňa dovolenky",I355/2,0))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IF(YEAR(DATE('Nastavenie'!$B$5,1,1)+351)='Nastavenie'!$B$5,DATE('Nastavenie'!$B$5,1,1)+351,"")</f>
        <v>46739</v>
      </c>
      <c r="B356" s="19">
        <f>A356</f>
        <v>46739</v>
      </c>
      <c r="C356" s="20" t="str">
        <f>IF(A356="","",IF(COUNTIF('Sviatky'!$A$5:$A$94,A356)&gt;0,"Sviatok",IF(WEEKDAY(A356,2)&gt;5,"Víkend","Pracovný deň")))</f>
        <v>Víkend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IF(C356="Pracovný deň",'Nastavenie'!$B$6,0)</f>
        <v>0</v>
      </c>
      <c r="J356" s="22">
        <f>H356+IF(OR(G356="Dovolenka",G356="PN",G356="Lekár",G356="Náhradné voľno",G356="Služobná cesta"),I356,IF(G356="Pol dňa dovolenky",I356/2,0))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IF(YEAR(DATE('Nastavenie'!$B$5,1,1)+352)='Nastavenie'!$B$5,DATE('Nastavenie'!$B$5,1,1)+352,"")</f>
        <v>46740</v>
      </c>
      <c r="B357" s="19">
        <f>A357</f>
        <v>46740</v>
      </c>
      <c r="C357" s="20" t="str">
        <f>IF(A357="","",IF(COUNTIF('Sviatky'!$A$5:$A$94,A357)&gt;0,"Sviatok",IF(WEEKDAY(A357,2)&gt;5,"Víkend","Pracovný deň")))</f>
        <v>Víkend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IF(C357="Pracovný deň",'Nastavenie'!$B$6,0)</f>
        <v>0</v>
      </c>
      <c r="J357" s="22">
        <f>H357+IF(OR(G357="Dovolenka",G357="PN",G357="Lekár",G357="Náhradné voľno",G357="Služobná cesta"),I357,IF(G357="Pol dňa dovolenky",I357/2,0))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IF(YEAR(DATE('Nastavenie'!$B$5,1,1)+353)='Nastavenie'!$B$5,DATE('Nastavenie'!$B$5,1,1)+353,"")</f>
        <v>46741</v>
      </c>
      <c r="B358" s="19">
        <f>A358</f>
        <v>46741</v>
      </c>
      <c r="C358" s="20" t="str">
        <f>IF(A358="","",IF(COUNTIF('Sviatky'!$A$5:$A$94,A358)&gt;0,"Sviatok",IF(WEEKDAY(A358,2)&gt;5,"Víkend","Pracovný deň")))</f>
        <v>Pracovný deň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IF(C358="Pracovný deň",'Nastavenie'!$B$6,0)</f>
        <v>8</v>
      </c>
      <c r="J358" s="22">
        <f>H358+IF(OR(G358="Dovolenka",G358="PN",G358="Lekár",G358="Náhradné voľno",G358="Služobná cesta"),I358,IF(G358="Pol dňa dovolenky",I358/2,0))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IF(YEAR(DATE('Nastavenie'!$B$5,1,1)+354)='Nastavenie'!$B$5,DATE('Nastavenie'!$B$5,1,1)+354,"")</f>
        <v>46742</v>
      </c>
      <c r="B359" s="19">
        <f>A359</f>
        <v>46742</v>
      </c>
      <c r="C359" s="20" t="str">
        <f>IF(A359="","",IF(COUNTIF('Sviatky'!$A$5:$A$94,A359)&gt;0,"Sviatok",IF(WEEKDAY(A359,2)&gt;5,"Víkend","Pracovný deň")))</f>
        <v>Pracovný deň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IF(C359="Pracovný deň",'Nastavenie'!$B$6,0)</f>
        <v>8</v>
      </c>
      <c r="J359" s="22">
        <f>H359+IF(OR(G359="Dovolenka",G359="PN",G359="Lekár",G359="Náhradné voľno",G359="Služobná cesta"),I359,IF(G359="Pol dňa dovolenky",I359/2,0))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IF(YEAR(DATE('Nastavenie'!$B$5,1,1)+355)='Nastavenie'!$B$5,DATE('Nastavenie'!$B$5,1,1)+355,"")</f>
        <v>46743</v>
      </c>
      <c r="B360" s="19">
        <f>A360</f>
        <v>46743</v>
      </c>
      <c r="C360" s="20" t="str">
        <f>IF(A360="","",IF(COUNTIF('Sviatky'!$A$5:$A$94,A360)&gt;0,"Sviatok",IF(WEEKDAY(A360,2)&gt;5,"Víkend","Pracovný deň")))</f>
        <v>Pracovný deň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IF(C360="Pracovný deň",'Nastavenie'!$B$6,0)</f>
        <v>8</v>
      </c>
      <c r="J360" s="22">
        <f>H360+IF(OR(G360="Dovolenka",G360="PN",G360="Lekár",G360="Náhradné voľno",G360="Služobná cesta"),I360,IF(G360="Pol dňa dovolenky",I360/2,0))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IF(YEAR(DATE('Nastavenie'!$B$5,1,1)+356)='Nastavenie'!$B$5,DATE('Nastavenie'!$B$5,1,1)+356,"")</f>
        <v>46744</v>
      </c>
      <c r="B361" s="19">
        <f>A361</f>
        <v>46744</v>
      </c>
      <c r="C361" s="20" t="str">
        <f>IF(A361="","",IF(COUNTIF('Sviatky'!$A$5:$A$94,A361)&gt;0,"Sviatok",IF(WEEKDAY(A361,2)&gt;5,"Víkend","Pracovný deň")))</f>
        <v>Pracovný deň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IF(C361="Pracovný deň",'Nastavenie'!$B$6,0)</f>
        <v>8</v>
      </c>
      <c r="J361" s="22">
        <f>H361+IF(OR(G361="Dovolenka",G361="PN",G361="Lekár",G361="Náhradné voľno",G361="Služobná cesta"),I361,IF(G361="Pol dňa dovolenky",I361/2,0))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IF(YEAR(DATE('Nastavenie'!$B$5,1,1)+357)='Nastavenie'!$B$5,DATE('Nastavenie'!$B$5,1,1)+357,"")</f>
        <v>46745</v>
      </c>
      <c r="B362" s="19">
        <f>A362</f>
        <v>46745</v>
      </c>
      <c r="C362" s="20" t="str">
        <f>IF(A362="","",IF(COUNTIF('Sviatky'!$A$5:$A$94,A362)&gt;0,"Sviatok",IF(WEEKDAY(A362,2)&gt;5,"Víkend","Pracovný deň")))</f>
        <v>Sviatok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IF(C362="Pracovný deň",'Nastavenie'!$B$6,0)</f>
        <v>0</v>
      </c>
      <c r="J362" s="22">
        <f>H362+IF(OR(G362="Dovolenka",G362="PN",G362="Lekár",G362="Náhradné voľno",G362="Služobná cesta"),I362,IF(G362="Pol dňa dovolenky",I362/2,0))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IF(YEAR(DATE('Nastavenie'!$B$5,1,1)+358)='Nastavenie'!$B$5,DATE('Nastavenie'!$B$5,1,1)+358,"")</f>
        <v>46746</v>
      </c>
      <c r="B363" s="19">
        <f>A363</f>
        <v>46746</v>
      </c>
      <c r="C363" s="20" t="str">
        <f>IF(A363="","",IF(COUNTIF('Sviatky'!$A$5:$A$94,A363)&gt;0,"Sviatok",IF(WEEKDAY(A363,2)&gt;5,"Víkend","Pracovný deň")))</f>
        <v>Sviatok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IF(C363="Pracovný deň",'Nastavenie'!$B$6,0)</f>
        <v>0</v>
      </c>
      <c r="J363" s="22">
        <f>H363+IF(OR(G363="Dovolenka",G363="PN",G363="Lekár",G363="Náhradné voľno",G363="Služobná cesta"),I363,IF(G363="Pol dňa dovolenky",I363/2,0))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IF(YEAR(DATE('Nastavenie'!$B$5,1,1)+359)='Nastavenie'!$B$5,DATE('Nastavenie'!$B$5,1,1)+359,"")</f>
        <v>46747</v>
      </c>
      <c r="B364" s="19">
        <f>A364</f>
        <v>46747</v>
      </c>
      <c r="C364" s="20" t="str">
        <f>IF(A364="","",IF(COUNTIF('Sviatky'!$A$5:$A$94,A364)&gt;0,"Sviatok",IF(WEEKDAY(A364,2)&gt;5,"Víkend","Pracovný deň")))</f>
        <v>Sviatok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IF(C364="Pracovný deň",'Nastavenie'!$B$6,0)</f>
        <v>0</v>
      </c>
      <c r="J364" s="22">
        <f>H364+IF(OR(G364="Dovolenka",G364="PN",G364="Lekár",G364="Náhradné voľno",G364="Služobná cesta"),I364,IF(G364="Pol dňa dovolenky",I364/2,0))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IF(YEAR(DATE('Nastavenie'!$B$5,1,1)+360)='Nastavenie'!$B$5,DATE('Nastavenie'!$B$5,1,1)+360,"")</f>
        <v>46748</v>
      </c>
      <c r="B365" s="19">
        <f>A365</f>
        <v>46748</v>
      </c>
      <c r="C365" s="20" t="str">
        <f>IF(A365="","",IF(COUNTIF('Sviatky'!$A$5:$A$94,A365)&gt;0,"Sviatok",IF(WEEKDAY(A365,2)&gt;5,"Víkend","Pracovný deň")))</f>
        <v>Pracovný deň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IF(C365="Pracovný deň",'Nastavenie'!$B$6,0)</f>
        <v>8</v>
      </c>
      <c r="J365" s="22">
        <f>H365+IF(OR(G365="Dovolenka",G365="PN",G365="Lekár",G365="Náhradné voľno",G365="Služobná cesta"),I365,IF(G365="Pol dňa dovolenky",I365/2,0))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IF(YEAR(DATE('Nastavenie'!$B$5,1,1)+361)='Nastavenie'!$B$5,DATE('Nastavenie'!$B$5,1,1)+361,"")</f>
        <v>46749</v>
      </c>
      <c r="B366" s="19">
        <f>A366</f>
        <v>46749</v>
      </c>
      <c r="C366" s="20" t="str">
        <f>IF(A366="","",IF(COUNTIF('Sviatky'!$A$5:$A$94,A366)&gt;0,"Sviatok",IF(WEEKDAY(A366,2)&gt;5,"Víkend","Pracovný deň")))</f>
        <v>Pracovný deň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IF(C366="Pracovný deň",'Nastavenie'!$B$6,0)</f>
        <v>8</v>
      </c>
      <c r="J366" s="22">
        <f>H366+IF(OR(G366="Dovolenka",G366="PN",G366="Lekár",G366="Náhradné voľno",G366="Služobná cesta"),I366,IF(G366="Pol dňa dovolenky",I366/2,0))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IF(YEAR(DATE('Nastavenie'!$B$5,1,1)+362)='Nastavenie'!$B$5,DATE('Nastavenie'!$B$5,1,1)+362,"")</f>
        <v>46750</v>
      </c>
      <c r="B367" s="19">
        <f>A367</f>
        <v>46750</v>
      </c>
      <c r="C367" s="20" t="str">
        <f>IF(A367="","",IF(COUNTIF('Sviatky'!$A$5:$A$94,A367)&gt;0,"Sviatok",IF(WEEKDAY(A367,2)&gt;5,"Víkend","Pracovný deň")))</f>
        <v>Pracovný deň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IF(C367="Pracovný deň",'Nastavenie'!$B$6,0)</f>
        <v>8</v>
      </c>
      <c r="J367" s="22">
        <f>H367+IF(OR(G367="Dovolenka",G367="PN",G367="Lekár",G367="Náhradné voľno",G367="Služobná cesta"),I367,IF(G367="Pol dňa dovolenky",I367/2,0))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IF(YEAR(DATE('Nastavenie'!$B$5,1,1)+363)='Nastavenie'!$B$5,DATE('Nastavenie'!$B$5,1,1)+363,"")</f>
        <v>46751</v>
      </c>
      <c r="B368" s="19">
        <f>A368</f>
        <v>46751</v>
      </c>
      <c r="C368" s="20" t="str">
        <f>IF(A368="","",IF(COUNTIF('Sviatky'!$A$5:$A$94,A368)&gt;0,"Sviatok",IF(WEEKDAY(A368,2)&gt;5,"Víkend","Pracovný deň")))</f>
        <v>Pracovný deň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IF(C368="Pracovný deň",'Nastavenie'!$B$6,0)</f>
        <v>8</v>
      </c>
      <c r="J368" s="22">
        <f>H368+IF(OR(G368="Dovolenka",G368="PN",G368="Lekár",G368="Náhradné voľno",G368="Služobná cesta"),I368,IF(G368="Pol dňa dovolenky",I368/2,0))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IF(YEAR(DATE('Nastavenie'!$B$5,1,1)+364)='Nastavenie'!$B$5,DATE('Nastavenie'!$B$5,1,1)+364,"")</f>
        <v>46752</v>
      </c>
      <c r="B369" s="19">
        <f>A369</f>
        <v>46752</v>
      </c>
      <c r="C369" s="20" t="str">
        <f>IF(A369="","",IF(COUNTIF('Sviatky'!$A$5:$A$94,A369)&gt;0,"Sviatok",IF(WEEKDAY(A369,2)&gt;5,"Víkend","Pracovný deň")))</f>
        <v>Pracovný deň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IF(C369="Pracovný deň",'Nastavenie'!$B$6,0)</f>
        <v>8</v>
      </c>
      <c r="J369" s="22">
        <f>H369+IF(OR(G369="Dovolenka",G369="PN",G369="Lekár",G369="Náhradné voľno",G369="Služobná cesta"),I369,IF(G369="Pol dňa dovolenky",I369/2,0))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IF(YEAR(DATE('Nastavenie'!$B$5,1,1)+365)='Nastavenie'!$B$5,DATE('Nastavenie'!$B$5,1,1)+365,"")</f>
        <v/>
      </c>
      <c r="B370" s="19" t="str">
        <f>A370</f>
        <v/>
      </c>
      <c r="C370" s="20" t="str">
        <f>IF(A370="","",IF(COUNTIF('Sviatky'!$A$5:$A$94,A370)&gt;0,"Sviatok",IF(WEEKDAY(A370,2)&gt;5,"Víkend","Pracovný deň")))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IF(C370="Pracovný deň",'Nastavenie'!$B$6,0)</f>
        <v>0</v>
      </c>
      <c r="J370" s="22">
        <f>H370+IF(OR(G370="Dovolenka",G370="PN",G370="Lekár",G370="Náhradné voľno",G370="Služobná cesta"),I370,IF(G370="Pol dňa dovolenky",I370/2,0))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$C5="Sviatok"</formula>
    </cfRule>
    <cfRule type="expression" dxfId="1" priority="2">
      <formula>$C5="Víkend"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Neprítomnosť" sqref="G5:G370">
      <formula1>"Dovolenka,Pol dňa dovolenky,PN,Lekár,Náhradné voľno,Neplatené voľno,Služobná cesta"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52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51</v>
      </c>
      <c r="B4" s="16" t="s">
        <v>53</v>
      </c>
      <c r="C4" s="16" t="s">
        <v>47</v>
      </c>
      <c r="D4" s="16" t="s">
        <v>46</v>
      </c>
      <c r="E4" s="16" t="s">
        <v>48</v>
      </c>
      <c r="F4" s="16" t="s">
        <v>49</v>
      </c>
      <c r="G4" s="16" t="s">
        <v>54</v>
      </c>
      <c r="H4" s="16" t="s">
        <v>55</v>
      </c>
    </row>
    <row r="5" spans="1:8" x14ac:dyDescent="0.25">
      <c r="A5" s="12" t="s">
        <v>56</v>
      </c>
      <c r="B5" s="24">
        <f>COUNTIFS('Dochádzka'!$M$5:$M$370,1,'Dochádzka'!$C$5:$C$370,"Pracovný deň")</f>
        <v>19</v>
      </c>
      <c r="C5" s="25">
        <f>SUMIFS('Dochádzka'!$I$5:$I$370,'Dochádzka'!$M$5:$M$370,1)</f>
        <v>152</v>
      </c>
      <c r="D5" s="26">
        <f>SUMIFS('Dochádzka'!$H$5:$H$370,'Dochádzka'!$M$5:$M$370,1)</f>
        <v>0</v>
      </c>
      <c r="E5" s="26">
        <f>SUMIFS('Dochádzka'!$J$5:$J$370,'Dochádzka'!$M$5:$M$370,1)</f>
        <v>0</v>
      </c>
      <c r="F5" s="27">
        <f>SUMIFS('Dochádzka'!$K$5:$K$370,'Dochádzka'!$M$5:$M$370,1)</f>
        <v>0</v>
      </c>
      <c r="G5" s="26">
        <f>COUNTIFS('Dochádzka'!$M$5:$M$370,1,'Dochádzka'!$G$5:$G$370,"Dovolenka")+COUNTIFS('Dochádzka'!$M$5:$M$370,1,'Dochádzka'!$G$5:$G$370,"Pol dňa dovolenky")/2</f>
        <v>0</v>
      </c>
      <c r="H5" s="28">
        <f>COUNTIFS('Dochádzka'!$M$5:$M$370,1,'Dochádzka'!$G$5:$G$370,"PN")</f>
        <v>0</v>
      </c>
    </row>
    <row r="6" spans="1:8" x14ac:dyDescent="0.25">
      <c r="A6" s="12" t="s">
        <v>57</v>
      </c>
      <c r="B6" s="24">
        <f>COUNTIFS('Dochádzka'!$M$5:$M$370,2,'Dochádzka'!$C$5:$C$370,"Pracovný deň")</f>
        <v>20</v>
      </c>
      <c r="C6" s="25">
        <f>SUMIFS('Dochádzka'!$I$5:$I$370,'Dochádzka'!$M$5:$M$370,2)</f>
        <v>160</v>
      </c>
      <c r="D6" s="26">
        <f>SUMIFS('Dochádzka'!$H$5:$H$370,'Dochádzka'!$M$5:$M$370,2)</f>
        <v>0</v>
      </c>
      <c r="E6" s="26">
        <f>SUMIFS('Dochádzka'!$J$5:$J$370,'Dochádzka'!$M$5:$M$370,2)</f>
        <v>0</v>
      </c>
      <c r="F6" s="27">
        <f>SUMIFS('Dochádzka'!$K$5:$K$370,'Dochádzka'!$M$5:$M$370,2)</f>
        <v>0</v>
      </c>
      <c r="G6" s="26">
        <f>COUNTIFS('Dochádzka'!$M$5:$M$370,2,'Dochádzka'!$G$5:$G$370,"Dovolenka")+COUNTIFS('Dochádzka'!$M$5:$M$370,2,'Dochádzka'!$G$5:$G$370,"Pol dňa dovolenky")/2</f>
        <v>0</v>
      </c>
      <c r="H6" s="28">
        <f>COUNTIFS('Dochádzka'!$M$5:$M$370,2,'Dochádzka'!$G$5:$G$370,"PN")</f>
        <v>0</v>
      </c>
    </row>
    <row r="7" spans="1:8" x14ac:dyDescent="0.25">
      <c r="A7" s="12" t="s">
        <v>58</v>
      </c>
      <c r="B7" s="24">
        <f>COUNTIFS('Dochádzka'!$M$5:$M$370,3,'Dochádzka'!$C$5:$C$370,"Pracovný deň")</f>
        <v>21</v>
      </c>
      <c r="C7" s="25">
        <f>SUMIFS('Dochádzka'!$I$5:$I$370,'Dochádzka'!$M$5:$M$370,3)</f>
        <v>168</v>
      </c>
      <c r="D7" s="26">
        <f>SUMIFS('Dochádzka'!$H$5:$H$370,'Dochádzka'!$M$5:$M$370,3)</f>
        <v>0</v>
      </c>
      <c r="E7" s="26">
        <f>SUMIFS('Dochádzka'!$J$5:$J$370,'Dochádzka'!$M$5:$M$370,3)</f>
        <v>0</v>
      </c>
      <c r="F7" s="27">
        <f>SUMIFS('Dochádzka'!$K$5:$K$370,'Dochádzka'!$M$5:$M$370,3)</f>
        <v>0</v>
      </c>
      <c r="G7" s="26">
        <f>COUNTIFS('Dochádzka'!$M$5:$M$370,3,'Dochádzka'!$G$5:$G$370,"Dovolenka")+COUNTIFS('Dochádzka'!$M$5:$M$370,3,'Dochádzka'!$G$5:$G$370,"Pol dňa dovolenky")/2</f>
        <v>0</v>
      </c>
      <c r="H7" s="28">
        <f>COUNTIFS('Dochádzka'!$M$5:$M$370,3,'Dochádzka'!$G$5:$G$370,"PN")</f>
        <v>0</v>
      </c>
    </row>
    <row r="8" spans="1:8" x14ac:dyDescent="0.25">
      <c r="A8" s="12" t="s">
        <v>59</v>
      </c>
      <c r="B8" s="24">
        <f>COUNTIFS('Dochádzka'!$M$5:$M$370,4,'Dochádzka'!$C$5:$C$370,"Pracovný deň")</f>
        <v>22</v>
      </c>
      <c r="C8" s="25">
        <f>SUMIFS('Dochádzka'!$I$5:$I$370,'Dochádzka'!$M$5:$M$370,4)</f>
        <v>176</v>
      </c>
      <c r="D8" s="26">
        <f>SUMIFS('Dochádzka'!$H$5:$H$370,'Dochádzka'!$M$5:$M$370,4)</f>
        <v>0</v>
      </c>
      <c r="E8" s="26">
        <f>SUMIFS('Dochádzka'!$J$5:$J$370,'Dochádzka'!$M$5:$M$370,4)</f>
        <v>0</v>
      </c>
      <c r="F8" s="27">
        <f>SUMIFS('Dochádzka'!$K$5:$K$370,'Dochádzka'!$M$5:$M$370,4)</f>
        <v>0</v>
      </c>
      <c r="G8" s="26">
        <f>COUNTIFS('Dochádzka'!$M$5:$M$370,4,'Dochádzka'!$G$5:$G$370,"Dovolenka")+COUNTIFS('Dochádzka'!$M$5:$M$370,4,'Dochádzka'!$G$5:$G$370,"Pol dňa dovolenky")/2</f>
        <v>0</v>
      </c>
      <c r="H8" s="28">
        <f>COUNTIFS('Dochádzka'!$M$5:$M$370,4,'Dochádzka'!$G$5:$G$370,"PN")</f>
        <v>0</v>
      </c>
    </row>
    <row r="9" spans="1:8" x14ac:dyDescent="0.25">
      <c r="A9" s="12" t="s">
        <v>60</v>
      </c>
      <c r="B9" s="24">
        <f>COUNTIFS('Dochádzka'!$M$5:$M$370,5,'Dochádzka'!$C$5:$C$370,"Pracovný deň")</f>
        <v>21</v>
      </c>
      <c r="C9" s="25">
        <f>SUMIFS('Dochádzka'!$I$5:$I$370,'Dochádzka'!$M$5:$M$370,5)</f>
        <v>168</v>
      </c>
      <c r="D9" s="26">
        <f>SUMIFS('Dochádzka'!$H$5:$H$370,'Dochádzka'!$M$5:$M$370,5)</f>
        <v>0</v>
      </c>
      <c r="E9" s="26">
        <f>SUMIFS('Dochádzka'!$J$5:$J$370,'Dochádzka'!$M$5:$M$370,5)</f>
        <v>0</v>
      </c>
      <c r="F9" s="27">
        <f>SUMIFS('Dochádzka'!$K$5:$K$370,'Dochádzka'!$M$5:$M$370,5)</f>
        <v>0</v>
      </c>
      <c r="G9" s="26">
        <f>COUNTIFS('Dochádzka'!$M$5:$M$370,5,'Dochádzka'!$G$5:$G$370,"Dovolenka")+COUNTIFS('Dochádzka'!$M$5:$M$370,5,'Dochádzka'!$G$5:$G$370,"Pol dňa dovolenky")/2</f>
        <v>0</v>
      </c>
      <c r="H9" s="28">
        <f>COUNTIFS('Dochádzka'!$M$5:$M$370,5,'Dochádzka'!$G$5:$G$370,"PN")</f>
        <v>0</v>
      </c>
    </row>
    <row r="10" spans="1:8" x14ac:dyDescent="0.25">
      <c r="A10" s="12" t="s">
        <v>61</v>
      </c>
      <c r="B10" s="24">
        <f>COUNTIFS('Dochádzka'!$M$5:$M$370,6,'Dochádzka'!$C$5:$C$370,"Pracovný deň")</f>
        <v>22</v>
      </c>
      <c r="C10" s="25">
        <f>SUMIFS('Dochádzka'!$I$5:$I$370,'Dochádzka'!$M$5:$M$370,6)</f>
        <v>176</v>
      </c>
      <c r="D10" s="26">
        <f>SUMIFS('Dochádzka'!$H$5:$H$370,'Dochádzka'!$M$5:$M$370,6)</f>
        <v>0</v>
      </c>
      <c r="E10" s="26">
        <f>SUMIFS('Dochádzka'!$J$5:$J$370,'Dochádzka'!$M$5:$M$370,6)</f>
        <v>0</v>
      </c>
      <c r="F10" s="27">
        <f>SUMIFS('Dochádzka'!$K$5:$K$370,'Dochádzka'!$M$5:$M$370,6)</f>
        <v>0</v>
      </c>
      <c r="G10" s="26">
        <f>COUNTIFS('Dochádzka'!$M$5:$M$370,6,'Dochádzka'!$G$5:$G$370,"Dovolenka")+COUNTIFS('Dochádzka'!$M$5:$M$370,6,'Dochádzka'!$G$5:$G$370,"Pol dňa dovolenky")/2</f>
        <v>0</v>
      </c>
      <c r="H10" s="28">
        <f>COUNTIFS('Dochádzka'!$M$5:$M$370,6,'Dochádzka'!$G$5:$G$370,"PN")</f>
        <v>0</v>
      </c>
    </row>
    <row r="11" spans="1:8" x14ac:dyDescent="0.25">
      <c r="A11" s="12" t="s">
        <v>62</v>
      </c>
      <c r="B11" s="24">
        <f>COUNTIFS('Dochádzka'!$M$5:$M$370,7,'Dochádzka'!$C$5:$C$370,"Pracovný deň")</f>
        <v>21</v>
      </c>
      <c r="C11" s="25">
        <f>SUMIFS('Dochádzka'!$I$5:$I$370,'Dochádzka'!$M$5:$M$370,7)</f>
        <v>168</v>
      </c>
      <c r="D11" s="26">
        <f>SUMIFS('Dochádzka'!$H$5:$H$370,'Dochádzka'!$M$5:$M$370,7)</f>
        <v>0</v>
      </c>
      <c r="E11" s="26">
        <f>SUMIFS('Dochádzka'!$J$5:$J$370,'Dochádzka'!$M$5:$M$370,7)</f>
        <v>0</v>
      </c>
      <c r="F11" s="27">
        <f>SUMIFS('Dochádzka'!$K$5:$K$370,'Dochádzka'!$M$5:$M$370,7)</f>
        <v>0</v>
      </c>
      <c r="G11" s="26">
        <f>COUNTIFS('Dochádzka'!$M$5:$M$370,7,'Dochádzka'!$G$5:$G$370,"Dovolenka")+COUNTIFS('Dochádzka'!$M$5:$M$370,7,'Dochádzka'!$G$5:$G$370,"Pol dňa dovolenky")/2</f>
        <v>0</v>
      </c>
      <c r="H11" s="28">
        <f>COUNTIFS('Dochádzka'!$M$5:$M$370,7,'Dochádzka'!$G$5:$G$370,"PN")</f>
        <v>0</v>
      </c>
    </row>
    <row r="12" spans="1:8" x14ac:dyDescent="0.25">
      <c r="A12" s="12" t="s">
        <v>63</v>
      </c>
      <c r="B12" s="24">
        <f>COUNTIFS('Dochádzka'!$M$5:$M$370,8,'Dochádzka'!$C$5:$C$370,"Pracovný deň")</f>
        <v>22</v>
      </c>
      <c r="C12" s="25">
        <f>SUMIFS('Dochádzka'!$I$5:$I$370,'Dochádzka'!$M$5:$M$370,8)</f>
        <v>176</v>
      </c>
      <c r="D12" s="26">
        <f>SUMIFS('Dochádzka'!$H$5:$H$370,'Dochádzka'!$M$5:$M$370,8)</f>
        <v>0</v>
      </c>
      <c r="E12" s="26">
        <f>SUMIFS('Dochádzka'!$J$5:$J$370,'Dochádzka'!$M$5:$M$370,8)</f>
        <v>0</v>
      </c>
      <c r="F12" s="27">
        <f>SUMIFS('Dochádzka'!$K$5:$K$370,'Dochádzka'!$M$5:$M$370,8)</f>
        <v>0</v>
      </c>
      <c r="G12" s="26">
        <f>COUNTIFS('Dochádzka'!$M$5:$M$370,8,'Dochádzka'!$G$5:$G$370,"Dovolenka")+COUNTIFS('Dochádzka'!$M$5:$M$370,8,'Dochádzka'!$G$5:$G$370,"Pol dňa dovolenky")/2</f>
        <v>0</v>
      </c>
      <c r="H12" s="28">
        <f>COUNTIFS('Dochádzka'!$M$5:$M$370,8,'Dochádzka'!$G$5:$G$370,"PN")</f>
        <v>0</v>
      </c>
    </row>
    <row r="13" spans="1:8" x14ac:dyDescent="0.25">
      <c r="A13" s="12" t="s">
        <v>64</v>
      </c>
      <c r="B13" s="24">
        <f>COUNTIFS('Dochádzka'!$M$5:$M$370,9,'Dochádzka'!$C$5:$C$370,"Pracovný deň")</f>
        <v>21</v>
      </c>
      <c r="C13" s="25">
        <f>SUMIFS('Dochádzka'!$I$5:$I$370,'Dochádzka'!$M$5:$M$370,9)</f>
        <v>168</v>
      </c>
      <c r="D13" s="26">
        <f>SUMIFS('Dochádzka'!$H$5:$H$370,'Dochádzka'!$M$5:$M$370,9)</f>
        <v>0</v>
      </c>
      <c r="E13" s="26">
        <f>SUMIFS('Dochádzka'!$J$5:$J$370,'Dochádzka'!$M$5:$M$370,9)</f>
        <v>0</v>
      </c>
      <c r="F13" s="27">
        <f>SUMIFS('Dochádzka'!$K$5:$K$370,'Dochádzka'!$M$5:$M$370,9)</f>
        <v>0</v>
      </c>
      <c r="G13" s="26">
        <f>COUNTIFS('Dochádzka'!$M$5:$M$370,9,'Dochádzka'!$G$5:$G$370,"Dovolenka")+COUNTIFS('Dochádzka'!$M$5:$M$370,9,'Dochádzka'!$G$5:$G$370,"Pol dňa dovolenky")/2</f>
        <v>0</v>
      </c>
      <c r="H13" s="28">
        <f>COUNTIFS('Dochádzka'!$M$5:$M$370,9,'Dochádzka'!$G$5:$G$370,"PN")</f>
        <v>0</v>
      </c>
    </row>
    <row r="14" spans="1:8" x14ac:dyDescent="0.25">
      <c r="A14" s="12" t="s">
        <v>65</v>
      </c>
      <c r="B14" s="24">
        <f>COUNTIFS('Dochádzka'!$M$5:$M$370,10,'Dochádzka'!$C$5:$C$370,"Pracovný deň")</f>
        <v>21</v>
      </c>
      <c r="C14" s="25">
        <f>SUMIFS('Dochádzka'!$I$5:$I$370,'Dochádzka'!$M$5:$M$370,10)</f>
        <v>168</v>
      </c>
      <c r="D14" s="26">
        <f>SUMIFS('Dochádzka'!$H$5:$H$370,'Dochádzka'!$M$5:$M$370,10)</f>
        <v>0</v>
      </c>
      <c r="E14" s="26">
        <f>SUMIFS('Dochádzka'!$J$5:$J$370,'Dochádzka'!$M$5:$M$370,10)</f>
        <v>0</v>
      </c>
      <c r="F14" s="27">
        <f>SUMIFS('Dochádzka'!$K$5:$K$370,'Dochádzka'!$M$5:$M$370,10)</f>
        <v>0</v>
      </c>
      <c r="G14" s="26">
        <f>COUNTIFS('Dochádzka'!$M$5:$M$370,10,'Dochádzka'!$G$5:$G$370,"Dovolenka")+COUNTIFS('Dochádzka'!$M$5:$M$370,10,'Dochádzka'!$G$5:$G$370,"Pol dňa dovolenky")/2</f>
        <v>0</v>
      </c>
      <c r="H14" s="28">
        <f>COUNTIFS('Dochádzka'!$M$5:$M$370,10,'Dochádzka'!$G$5:$G$370,"PN")</f>
        <v>0</v>
      </c>
    </row>
    <row r="15" spans="1:8" x14ac:dyDescent="0.25">
      <c r="A15" s="12" t="s">
        <v>66</v>
      </c>
      <c r="B15" s="24">
        <f>COUNTIFS('Dochádzka'!$M$5:$M$370,11,'Dochádzka'!$C$5:$C$370,"Pracovný deň")</f>
        <v>21</v>
      </c>
      <c r="C15" s="25">
        <f>SUMIFS('Dochádzka'!$I$5:$I$370,'Dochádzka'!$M$5:$M$370,11)</f>
        <v>168</v>
      </c>
      <c r="D15" s="26">
        <f>SUMIFS('Dochádzka'!$H$5:$H$370,'Dochádzka'!$M$5:$M$370,11)</f>
        <v>0</v>
      </c>
      <c r="E15" s="26">
        <f>SUMIFS('Dochádzka'!$J$5:$J$370,'Dochádzka'!$M$5:$M$370,11)</f>
        <v>0</v>
      </c>
      <c r="F15" s="27">
        <f>SUMIFS('Dochádzka'!$K$5:$K$370,'Dochádzka'!$M$5:$M$370,11)</f>
        <v>0</v>
      </c>
      <c r="G15" s="26">
        <f>COUNTIFS('Dochádzka'!$M$5:$M$370,11,'Dochádzka'!$G$5:$G$370,"Dovolenka")+COUNTIFS('Dochádzka'!$M$5:$M$370,11,'Dochádzka'!$G$5:$G$370,"Pol dňa dovolenky")/2</f>
        <v>0</v>
      </c>
      <c r="H15" s="28">
        <f>COUNTIFS('Dochádzka'!$M$5:$M$370,11,'Dochádzka'!$G$5:$G$370,"PN")</f>
        <v>0</v>
      </c>
    </row>
    <row r="16" spans="1:8" x14ac:dyDescent="0.25">
      <c r="A16" s="12" t="s">
        <v>67</v>
      </c>
      <c r="B16" s="24">
        <f>COUNTIFS('Dochádzka'!$M$5:$M$370,12,'Dochádzka'!$C$5:$C$370,"Pracovný deň")</f>
        <v>22</v>
      </c>
      <c r="C16" s="25">
        <f>SUMIFS('Dochádzka'!$I$5:$I$370,'Dochádzka'!$M$5:$M$370,12)</f>
        <v>176</v>
      </c>
      <c r="D16" s="26">
        <f>SUMIFS('Dochádzka'!$H$5:$H$370,'Dochádzka'!$M$5:$M$370,12)</f>
        <v>0</v>
      </c>
      <c r="E16" s="26">
        <f>SUMIFS('Dochádzka'!$J$5:$J$370,'Dochádzka'!$M$5:$M$370,12)</f>
        <v>0</v>
      </c>
      <c r="F16" s="27">
        <f>SUMIFS('Dochádzka'!$K$5:$K$370,'Dochádzka'!$M$5:$M$370,12)</f>
        <v>0</v>
      </c>
      <c r="G16" s="26">
        <f>COUNTIFS('Dochádzka'!$M$5:$M$370,12,'Dochádzka'!$G$5:$G$370,"Dovolenka")+COUNTIFS('Dochádzka'!$M$5:$M$370,12,'Dochádzka'!$G$5:$G$370,"Pol dňa dovolenky")/2</f>
        <v>0</v>
      </c>
      <c r="H16" s="28">
        <f>COUNTIFS('Dochádzka'!$M$5:$M$370,12,'Dochádzka'!$G$5:$G$370,"PN")</f>
        <v>0</v>
      </c>
    </row>
    <row r="17" spans="1:8" x14ac:dyDescent="0.25">
      <c r="A17" s="29" t="s">
        <v>68</v>
      </c>
      <c r="B17" s="30">
        <f>SUM(B5:B16)</f>
        <v>253</v>
      </c>
      <c r="C17" s="31">
        <f>SUM(C5:C16)</f>
        <v>2024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69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'Nastavenie'!B7</f>
        <v>20</v>
      </c>
    </row>
    <row r="21" spans="1:4" x14ac:dyDescent="0.25">
      <c r="A21" s="37" t="s">
        <v>21</v>
      </c>
      <c r="B21" s="37"/>
      <c r="C21" s="37"/>
      <c r="D21" s="25">
        <f>'Nastavenie'!B8</f>
        <v>0</v>
      </c>
    </row>
    <row r="22" spans="1:4" x14ac:dyDescent="0.25">
      <c r="A22" s="37" t="s">
        <v>70</v>
      </c>
      <c r="B22" s="37"/>
      <c r="C22" s="37"/>
      <c r="D22" s="25">
        <f>G17</f>
        <v>0</v>
      </c>
    </row>
    <row r="23" ht="26" customHeight="1" spans="1:4" x14ac:dyDescent="0.25">
      <c r="A23" s="12" t="s">
        <v>69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Návod</vt:lpstr>
      <vt:lpstr>Nastavenie</vt:lpstr>
      <vt:lpstr>Sviatky</vt:lpstr>
      <vt:lpstr>Dochádzka</vt:lpstr>
      <vt:lpstr>Prehľad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