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Instrucțiuni" state="visible" r:id="rId4"/>
    <sheet sheetId="2" name="Setări" state="visible" r:id="rId5"/>
    <sheet sheetId="3" name="Sărbători" state="visible" r:id="rId6"/>
    <sheet sheetId="4" name="Pontaj" state="visible" r:id="rId7"/>
    <sheet sheetId="5" name="Rezumat" state="visible" r:id="rId8"/>
  </sheets>
  <calcPr calcId="171027" fullCalcOnLoad="1"/>
</workbook>
</file>

<file path=xl/sharedStrings.xml><?xml version="1.0" encoding="utf-8"?>
<sst xmlns="http://schemas.openxmlformats.org/spreadsheetml/2006/main" count="137" uniqueCount="75">
  <si>
    <t>Pontaj și concedii</t>
  </si>
  <si>
    <t>Pontaj pentru o persoană pe un an: ore, ore suplimentare, concediu de odihnă și concediu medical, cu sărbătorile legale.</t>
  </si>
  <si>
    <t>Cum îl folosești</t>
  </si>
  <si>
    <t>În foaia Setări introdu numele, anul, numărul de ore pe zi și zilele de concediu cuvenite.</t>
  </si>
  <si>
    <t>În foaia Pontaj notează ora de sosire și de plecare (de ex. 7:30 și 16:00) și pauza în minute.</t>
  </si>
  <si>
    <t>În zilele libere alege motivul din listă: concediu, jumătate de zi de concediu, concediu medical, medic, liber compensatoriu, concediu fără plată sau delegație.</t>
  </si>
  <si>
    <t>Foaia Rezumat arată fiecare lună și cât concediu ți-a rămas.</t>
  </si>
  <si>
    <t>Celulele galbene le completezi tu.</t>
  </si>
  <si>
    <t>Celulele albe se calculează singure (sunt protejate ca să nu suprascrii o formulă — Revizuire → Deprotejare foaie, fără parolă).</t>
  </si>
  <si>
    <t>Sfaturi</t>
  </si>
  <si>
    <t>•  Orele se introduc ca ore:minute, de ex. 8:15. O tură de noapte trecută de miezul nopții se calculează corect.</t>
  </si>
  <si>
    <t>•  Rândurile gri sunt weekenduri, cele portocalii sărbători legale.</t>
  </si>
  <si>
    <t>•  Ai nevoie de sărbătorile altei țări? Modifică lista din foaia Sărbători.</t>
  </si>
  <si>
    <t>Șablon gratuit de la Planmero · planmero.com/ro/pontaj-excel/</t>
  </si>
  <si>
    <t>Setări</t>
  </si>
  <si>
    <t>Sărbătorile legale sunt în foaia Sărbători; modifică lista dacă ai nevoie de altă țară sau regiune.</t>
  </si>
  <si>
    <t>Nume</t>
  </si>
  <si>
    <t/>
  </si>
  <si>
    <t>Anul</t>
  </si>
  <si>
    <t>Ore pe zi lucrătoare</t>
  </si>
  <si>
    <t>Concediu cuvenit (zile)</t>
  </si>
  <si>
    <t>Concediu reportat (zile)</t>
  </si>
  <si>
    <t>Sărbători legale</t>
  </si>
  <si>
    <t>Data</t>
  </si>
  <si>
    <t>Sărbătoare</t>
  </si>
  <si>
    <t>Anul Nou</t>
  </si>
  <si>
    <t>A doua zi de Anul Nou</t>
  </si>
  <si>
    <t>Botezul Domnului – Boboteaza</t>
  </si>
  <si>
    <t>Soborul Sfântului Ioan Botezătorul</t>
  </si>
  <si>
    <t>Ziua Unirii Principatelor Române</t>
  </si>
  <si>
    <t>Vinerea Mare</t>
  </si>
  <si>
    <t>Paștele</t>
  </si>
  <si>
    <t>A doua zi de Paști</t>
  </si>
  <si>
    <t>Ziua Muncii</t>
  </si>
  <si>
    <t>Rusaliile</t>
  </si>
  <si>
    <t>Ziua Copilului</t>
  </si>
  <si>
    <t>A doua zi de Rusalii</t>
  </si>
  <si>
    <t>Adormirea Maicii Domnului</t>
  </si>
  <si>
    <t>Sfântul Apostol Andrei</t>
  </si>
  <si>
    <t>Ziua Națională a României</t>
  </si>
  <si>
    <t>Crăciunul</t>
  </si>
  <si>
    <t>A doua zi de Crăciun</t>
  </si>
  <si>
    <t>Pontaj</t>
  </si>
  <si>
    <t>În foaia Pontaj notează ora de sosire și de plecare (de ex. 7:30 și 16:00) și pauza în minute. În zilele libere alege motivul din listă: concediu, jumătate de zi de concediu, concediu medical, medic, liber compensatoriu, concediu fără plată sau delegație.</t>
  </si>
  <si>
    <t>Ziua</t>
  </si>
  <si>
    <t>Tip zi</t>
  </si>
  <si>
    <t>Sosire</t>
  </si>
  <si>
    <t>Plecare</t>
  </si>
  <si>
    <t>Pauză (min)</t>
  </si>
  <si>
    <t>Absență</t>
  </si>
  <si>
    <t>Lucrate (h)</t>
  </si>
  <si>
    <t>Normă (h)</t>
  </si>
  <si>
    <t>Recunoscute (h)</t>
  </si>
  <si>
    <t>Ore suplimentare (h)</t>
  </si>
  <si>
    <t>Notă</t>
  </si>
  <si>
    <t>Luna</t>
  </si>
  <si>
    <t>Rezumat</t>
  </si>
  <si>
    <t>Zile lucrătoare</t>
  </si>
  <si>
    <t>Concediu (zile)</t>
  </si>
  <si>
    <t>Concediu medical (zile)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</si>
  <si>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</si>
  <si>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</si>
  <si>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</si>
  <si>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</si>
  <si>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</si>
  <si>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</si>
  <si>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</si>
  <si>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</si>
  <si>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</si>
  <si>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</si>
  <si>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</si>
  <si>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</si>
  <si>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</si>
  <si>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Concediu rămas</t>
  </si>
  <si>
    <t>Concediu efectuat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</si>
</sst>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Normă și ore recunoscute pe luni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Normă (h)</c:v>
          </c:tx>
          <c:spPr>
            <a:solidFill>
              <a:srgbClr val="7DD3FC"/>
            </a:solidFill>
          </c:spPr>
          <c:invertIfNegative val="0"/>
          <c:cat>
            <c:strRef>
              <c:f>'Rezumat'!$A$5:$A$16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'Rezumat'!$C$5:$C$16</c:f>
              <c:numCache>
                <c:formatCode>General</c:formatCode>
                <c:ptCount val="12"/>
                <c:pt idx="0">
                  <c:v>144</c:v>
                </c:pt>
                <c:pt idx="1">
                  <c:v>160</c:v>
                </c:pt>
                <c:pt idx="2">
                  <c:v>184</c:v>
                </c:pt>
                <c:pt idx="3">
                  <c:v>168</c:v>
                </c:pt>
                <c:pt idx="4">
                  <c:v>160</c:v>
                </c:pt>
                <c:pt idx="5">
                  <c:v>160</c:v>
                </c:pt>
                <c:pt idx="6">
                  <c:v>176</c:v>
                </c:pt>
                <c:pt idx="7">
                  <c:v>176</c:v>
                </c:pt>
                <c:pt idx="8">
                  <c:v>176</c:v>
                </c:pt>
                <c:pt idx="9">
                  <c:v>168</c:v>
                </c:pt>
                <c:pt idx="10">
                  <c:v>168</c:v>
                </c:pt>
                <c:pt idx="11">
                  <c:v>176</c:v>
                </c:pt>
              </c:numCache>
            </c:numRef>
          </c:val>
        </c:ser>
        <c:ser>
          <c:idx val="1"/>
          <c:order val="1"/>
          <c:tx>
            <c:v>Recunoscute (h)</c:v>
          </c:tx>
          <c:spPr>
            <a:solidFill>
              <a:srgbClr val="075985"/>
            </a:solidFill>
          </c:spPr>
          <c:invertIfNegative val="0"/>
          <c:cat>
            <c:strRef>
              <c:f>'Rezumat'!$A$5:$A$16</c:f>
              <c:strCache>
                <c:ptCount val="12"/>
                <c:pt idx="0">
                  <c:v>Ianuarie</c:v>
                </c:pt>
                <c:pt idx="1">
                  <c:v>Februarie</c:v>
                </c:pt>
                <c:pt idx="2">
                  <c:v>Martie</c:v>
                </c:pt>
                <c:pt idx="3">
                  <c:v>Aprilie</c:v>
                </c:pt>
                <c:pt idx="4">
                  <c:v>Mai</c:v>
                </c:pt>
                <c:pt idx="5">
                  <c:v>Iunie</c:v>
                </c:pt>
                <c:pt idx="6">
                  <c:v>Iulie</c:v>
                </c:pt>
                <c:pt idx="7">
                  <c:v>August</c:v>
                </c:pt>
                <c:pt idx="8">
                  <c:v>Septembrie</c:v>
                </c:pt>
                <c:pt idx="9">
                  <c:v>Octombrie</c:v>
                </c:pt>
                <c:pt idx="10">
                  <c:v>Noiembrie</c:v>
                </c:pt>
                <c:pt idx="11">
                  <c:v>Decembrie</c:v>
                </c:pt>
              </c:strCache>
            </c:strRef>
          </c:cat>
          <c:val>
            <c:numRef>
              <c:f>'Rezumat'!$E$5:$E$16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ro/pontaj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36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12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46024</v>
      </c>
      <c r="B6" s="13" t="s">
        <v>26</v>
      </c>
    </row>
    <row r="7" spans="1:2" x14ac:dyDescent="0.25">
      <c r="A7" s="17">
        <v>46028</v>
      </c>
      <c r="B7" s="13" t="s">
        <v>27</v>
      </c>
    </row>
    <row r="8" spans="1:2" x14ac:dyDescent="0.25">
      <c r="A8" s="17">
        <v>46029</v>
      </c>
      <c r="B8" s="13" t="s">
        <v>28</v>
      </c>
    </row>
    <row r="9" spans="1:2" x14ac:dyDescent="0.25">
      <c r="A9" s="17">
        <v>46046</v>
      </c>
      <c r="B9" s="13" t="s">
        <v>29</v>
      </c>
    </row>
    <row r="10" spans="1:2" x14ac:dyDescent="0.25">
      <c r="A10" s="17">
        <v>46122</v>
      </c>
      <c r="B10" s="13" t="s">
        <v>30</v>
      </c>
    </row>
    <row r="11" spans="1:2" x14ac:dyDescent="0.25">
      <c r="A11" s="17">
        <v>46124</v>
      </c>
      <c r="B11" s="13" t="s">
        <v>31</v>
      </c>
    </row>
    <row r="12" spans="1:2" x14ac:dyDescent="0.25">
      <c r="A12" s="17">
        <v>46125</v>
      </c>
      <c r="B12" s="13" t="s">
        <v>32</v>
      </c>
    </row>
    <row r="13" spans="1:2" x14ac:dyDescent="0.25">
      <c r="A13" s="17">
        <v>46143</v>
      </c>
      <c r="B13" s="13" t="s">
        <v>33</v>
      </c>
    </row>
    <row r="14" spans="1:2" x14ac:dyDescent="0.25">
      <c r="A14" s="17">
        <v>46173</v>
      </c>
      <c r="B14" s="13" t="s">
        <v>34</v>
      </c>
    </row>
    <row r="15" spans="1:2" x14ac:dyDescent="0.25">
      <c r="A15" s="17">
        <v>46174</v>
      </c>
      <c r="B15" s="13" t="s">
        <v>35</v>
      </c>
    </row>
    <row r="16" spans="1:2" x14ac:dyDescent="0.25">
      <c r="A16" s="17">
        <v>46174</v>
      </c>
      <c r="B16" s="13" t="s">
        <v>36</v>
      </c>
    </row>
    <row r="17" spans="1:2" x14ac:dyDescent="0.25">
      <c r="A17" s="17">
        <v>46249</v>
      </c>
      <c r="B17" s="13" t="s">
        <v>37</v>
      </c>
    </row>
    <row r="18" spans="1:2" x14ac:dyDescent="0.25">
      <c r="A18" s="17">
        <v>46356</v>
      </c>
      <c r="B18" s="13" t="s">
        <v>38</v>
      </c>
    </row>
    <row r="19" spans="1:2" x14ac:dyDescent="0.25">
      <c r="A19" s="17">
        <v>46357</v>
      </c>
      <c r="B19" s="13" t="s">
        <v>39</v>
      </c>
    </row>
    <row r="20" spans="1:2" x14ac:dyDescent="0.25">
      <c r="A20" s="17">
        <v>46381</v>
      </c>
      <c r="B20" s="13" t="s">
        <v>40</v>
      </c>
    </row>
    <row r="21" spans="1:2" x14ac:dyDescent="0.25">
      <c r="A21" s="17">
        <v>46382</v>
      </c>
      <c r="B21" s="13" t="s">
        <v>41</v>
      </c>
    </row>
    <row r="22" spans="1:2" x14ac:dyDescent="0.25">
      <c r="A22" s="17">
        <v>46388</v>
      </c>
      <c r="B22" s="13" t="s">
        <v>25</v>
      </c>
    </row>
    <row r="23" spans="1:2" x14ac:dyDescent="0.25">
      <c r="A23" s="17">
        <v>46389</v>
      </c>
      <c r="B23" s="13" t="s">
        <v>26</v>
      </c>
    </row>
    <row r="24" spans="1:2" x14ac:dyDescent="0.25">
      <c r="A24" s="17">
        <v>46393</v>
      </c>
      <c r="B24" s="13" t="s">
        <v>27</v>
      </c>
    </row>
    <row r="25" spans="1:2" x14ac:dyDescent="0.25">
      <c r="A25" s="17">
        <v>46394</v>
      </c>
      <c r="B25" s="13" t="s">
        <v>28</v>
      </c>
    </row>
    <row r="26" spans="1:2" x14ac:dyDescent="0.25">
      <c r="A26" s="17">
        <v>46411</v>
      </c>
      <c r="B26" s="13" t="s">
        <v>29</v>
      </c>
    </row>
    <row r="27" spans="1:2" x14ac:dyDescent="0.25">
      <c r="A27" s="17">
        <v>46507</v>
      </c>
      <c r="B27" s="13" t="s">
        <v>30</v>
      </c>
    </row>
    <row r="28" spans="1:2" x14ac:dyDescent="0.25">
      <c r="A28" s="17">
        <v>46508</v>
      </c>
      <c r="B28" s="13" t="s">
        <v>33</v>
      </c>
    </row>
    <row r="29" spans="1:2" x14ac:dyDescent="0.25">
      <c r="A29" s="17">
        <v>46509</v>
      </c>
      <c r="B29" s="13" t="s">
        <v>31</v>
      </c>
    </row>
    <row r="30" spans="1:2" x14ac:dyDescent="0.25">
      <c r="A30" s="17">
        <v>46510</v>
      </c>
      <c r="B30" s="13" t="s">
        <v>32</v>
      </c>
    </row>
    <row r="31" spans="1:2" x14ac:dyDescent="0.25">
      <c r="A31" s="17">
        <v>46539</v>
      </c>
      <c r="B31" s="13" t="s">
        <v>35</v>
      </c>
    </row>
    <row r="32" spans="1:2" x14ac:dyDescent="0.25">
      <c r="A32" s="17">
        <v>46558</v>
      </c>
      <c r="B32" s="13" t="s">
        <v>34</v>
      </c>
    </row>
    <row r="33" spans="1:2" x14ac:dyDescent="0.25">
      <c r="A33" s="17">
        <v>46559</v>
      </c>
      <c r="B33" s="13" t="s">
        <v>36</v>
      </c>
    </row>
    <row r="34" spans="1:2" x14ac:dyDescent="0.25">
      <c r="A34" s="17">
        <v>46614</v>
      </c>
      <c r="B34" s="13" t="s">
        <v>37</v>
      </c>
    </row>
    <row r="35" spans="1:2" x14ac:dyDescent="0.25">
      <c r="A35" s="17">
        <v>46721</v>
      </c>
      <c r="B35" s="13" t="s">
        <v>38</v>
      </c>
    </row>
    <row r="36" spans="1:2" x14ac:dyDescent="0.25">
      <c r="A36" s="17">
        <v>46722</v>
      </c>
      <c r="B36" s="13" t="s">
        <v>39</v>
      </c>
    </row>
    <row r="37" spans="1:2" x14ac:dyDescent="0.25">
      <c r="A37" s="17">
        <v>46746</v>
      </c>
      <c r="B37" s="13" t="s">
        <v>40</v>
      </c>
    </row>
    <row r="38" spans="1:2" x14ac:dyDescent="0.25">
      <c r="A38" s="17">
        <v>46747</v>
      </c>
      <c r="B38" s="13" t="s">
        <v>41</v>
      </c>
    </row>
    <row r="39" spans="1:2" x14ac:dyDescent="0.25">
      <c r="A39" s="17">
        <v>46753</v>
      </c>
      <c r="B39" s="13" t="s">
        <v>25</v>
      </c>
    </row>
    <row r="40" spans="1:2" x14ac:dyDescent="0.25">
      <c r="A40" s="17">
        <v>46754</v>
      </c>
      <c r="B40" s="13" t="s">
        <v>26</v>
      </c>
    </row>
    <row r="41" spans="1:2" x14ac:dyDescent="0.25">
      <c r="A41" s="17">
        <v>46758</v>
      </c>
      <c r="B41" s="13" t="s">
        <v>27</v>
      </c>
    </row>
    <row r="42" spans="1:2" x14ac:dyDescent="0.25">
      <c r="A42" s="17">
        <v>46759</v>
      </c>
      <c r="B42" s="13" t="s">
        <v>28</v>
      </c>
    </row>
    <row r="43" spans="1:2" x14ac:dyDescent="0.25">
      <c r="A43" s="17">
        <v>46776</v>
      </c>
      <c r="B43" s="13" t="s">
        <v>29</v>
      </c>
    </row>
    <row r="44" spans="1:2" x14ac:dyDescent="0.25">
      <c r="A44" s="17">
        <v>46857</v>
      </c>
      <c r="B44" s="13" t="s">
        <v>30</v>
      </c>
    </row>
    <row r="45" spans="1:2" x14ac:dyDescent="0.25">
      <c r="A45" s="17">
        <v>46859</v>
      </c>
      <c r="B45" s="13" t="s">
        <v>31</v>
      </c>
    </row>
    <row r="46" spans="1:2" x14ac:dyDescent="0.25">
      <c r="A46" s="17">
        <v>46860</v>
      </c>
      <c r="B46" s="13" t="s">
        <v>32</v>
      </c>
    </row>
    <row r="47" spans="1:2" x14ac:dyDescent="0.25">
      <c r="A47" s="17">
        <v>46874</v>
      </c>
      <c r="B47" s="13" t="s">
        <v>33</v>
      </c>
    </row>
    <row r="48" spans="1:2" x14ac:dyDescent="0.25">
      <c r="A48" s="17">
        <v>46905</v>
      </c>
      <c r="B48" s="13" t="s">
        <v>35</v>
      </c>
    </row>
    <row r="49" spans="1:2" x14ac:dyDescent="0.25">
      <c r="A49" s="17">
        <v>46908</v>
      </c>
      <c r="B49" s="13" t="s">
        <v>34</v>
      </c>
    </row>
    <row r="50" spans="1:2" x14ac:dyDescent="0.25">
      <c r="A50" s="17">
        <v>46909</v>
      </c>
      <c r="B50" s="13" t="s">
        <v>36</v>
      </c>
    </row>
    <row r="51" spans="1:2" x14ac:dyDescent="0.25">
      <c r="A51" s="17">
        <v>46980</v>
      </c>
      <c r="B51" s="13" t="s">
        <v>37</v>
      </c>
    </row>
    <row r="52" spans="1:2" x14ac:dyDescent="0.25">
      <c r="A52" s="17">
        <v>47087</v>
      </c>
      <c r="B52" s="13" t="s">
        <v>38</v>
      </c>
    </row>
    <row r="53" spans="1:2" x14ac:dyDescent="0.25">
      <c r="A53" s="17">
        <v>47088</v>
      </c>
      <c r="B53" s="13" t="s">
        <v>39</v>
      </c>
    </row>
    <row r="54" spans="1:2" x14ac:dyDescent="0.25">
      <c r="A54" s="17">
        <v>47112</v>
      </c>
      <c r="B54" s="13" t="s">
        <v>40</v>
      </c>
    </row>
    <row r="55" spans="1:2" x14ac:dyDescent="0.25">
      <c r="A55" s="17">
        <v>47113</v>
      </c>
      <c r="B55" s="13" t="s">
        <v>41</v>
      </c>
    </row>
    <row r="56" spans="1:2" x14ac:dyDescent="0.25">
      <c r="A56" s="17">
        <v>47119</v>
      </c>
      <c r="B56" s="13" t="s">
        <v>25</v>
      </c>
    </row>
    <row r="57" spans="1:2" x14ac:dyDescent="0.25">
      <c r="A57" s="17">
        <v>47120</v>
      </c>
      <c r="B57" s="13" t="s">
        <v>26</v>
      </c>
    </row>
    <row r="58" spans="1:2" x14ac:dyDescent="0.25">
      <c r="A58" s="17">
        <v>47124</v>
      </c>
      <c r="B58" s="13" t="s">
        <v>27</v>
      </c>
    </row>
    <row r="59" spans="1:2" x14ac:dyDescent="0.25">
      <c r="A59" s="17">
        <v>47125</v>
      </c>
      <c r="B59" s="13" t="s">
        <v>28</v>
      </c>
    </row>
    <row r="60" spans="1:2" x14ac:dyDescent="0.25">
      <c r="A60" s="17">
        <v>47142</v>
      </c>
      <c r="B60" s="13" t="s">
        <v>29</v>
      </c>
    </row>
    <row r="61" spans="1:2" x14ac:dyDescent="0.25">
      <c r="A61" s="17">
        <v>47214</v>
      </c>
      <c r="B61" s="13" t="s">
        <v>30</v>
      </c>
    </row>
    <row r="62" spans="1:2" x14ac:dyDescent="0.25">
      <c r="A62" s="17">
        <v>47216</v>
      </c>
      <c r="B62" s="13" t="s">
        <v>31</v>
      </c>
    </row>
    <row r="63" spans="1:2" x14ac:dyDescent="0.25">
      <c r="A63" s="17">
        <v>47217</v>
      </c>
      <c r="B63" s="13" t="s">
        <v>32</v>
      </c>
    </row>
    <row r="64" spans="1:2" x14ac:dyDescent="0.25">
      <c r="A64" s="17">
        <v>47239</v>
      </c>
      <c r="B64" s="13" t="s">
        <v>33</v>
      </c>
    </row>
    <row r="65" spans="1:2" x14ac:dyDescent="0.25">
      <c r="A65" s="17">
        <v>47265</v>
      </c>
      <c r="B65" s="13" t="s">
        <v>34</v>
      </c>
    </row>
    <row r="66" spans="1:2" x14ac:dyDescent="0.25">
      <c r="A66" s="17">
        <v>47266</v>
      </c>
      <c r="B66" s="13" t="s">
        <v>36</v>
      </c>
    </row>
    <row r="67" spans="1:2" x14ac:dyDescent="0.25">
      <c r="A67" s="17">
        <v>47270</v>
      </c>
      <c r="B67" s="13" t="s">
        <v>35</v>
      </c>
    </row>
    <row r="68" spans="1:2" x14ac:dyDescent="0.25">
      <c r="A68" s="17">
        <v>47345</v>
      </c>
      <c r="B68" s="13" t="s">
        <v>37</v>
      </c>
    </row>
    <row r="69" spans="1:2" x14ac:dyDescent="0.25">
      <c r="A69" s="17">
        <v>47452</v>
      </c>
      <c r="B69" s="13" t="s">
        <v>38</v>
      </c>
    </row>
    <row r="70" spans="1:2" x14ac:dyDescent="0.25">
      <c r="A70" s="17">
        <v>47453</v>
      </c>
      <c r="B70" s="13" t="s">
        <v>39</v>
      </c>
    </row>
    <row r="71" spans="1:2" x14ac:dyDescent="0.25">
      <c r="A71" s="17">
        <v>47477</v>
      </c>
      <c r="B71" s="13" t="s">
        <v>40</v>
      </c>
    </row>
    <row r="72" spans="1:2" x14ac:dyDescent="0.25">
      <c r="A72" s="17">
        <v>47478</v>
      </c>
      <c r="B72" s="13" t="s">
        <v>41</v>
      </c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  <row r="89" spans="1:2" x14ac:dyDescent="0.25">
      <c r="A89" s="17"/>
      <c r="B89" s="13"/>
    </row>
    <row r="90" spans="1:2" x14ac:dyDescent="0.25">
      <c r="A90" s="17"/>
      <c r="B90" s="13"/>
    </row>
    <row r="91" spans="1:2" x14ac:dyDescent="0.25">
      <c r="A91" s="17"/>
      <c r="B91" s="13"/>
    </row>
    <row r="92" spans="1:2" x14ac:dyDescent="0.25">
      <c r="A92" s="17"/>
      <c r="B92" s="13"/>
    </row>
    <row r="93" spans="1:2" x14ac:dyDescent="0.25">
      <c r="A93" s="17"/>
      <c r="B93" s="13"/>
    </row>
    <row r="94" spans="1:2" x14ac:dyDescent="0.25">
      <c r="A94" s="17"/>
      <c r="B94" s="13"/>
    </row>
    <row r="95" spans="1:2" x14ac:dyDescent="0.25">
      <c r="A95" s="17"/>
      <c r="B95" s="13"/>
    </row>
    <row r="96" spans="1:2" x14ac:dyDescent="0.25">
      <c r="A96" s="17"/>
      <c r="B96" s="13"/>
    </row>
    <row r="97" spans="1:2" x14ac:dyDescent="0.25">
      <c r="A97" s="17"/>
      <c r="B97" s="13"/>
    </row>
    <row r="98" spans="1:2" x14ac:dyDescent="0.25">
      <c r="A98" s="17"/>
      <c r="B98" s="13"/>
    </row>
    <row r="99" spans="1:2" x14ac:dyDescent="0.25">
      <c r="A99" s="17"/>
      <c r="B99" s="13"/>
    </row>
    <row r="100" spans="1:2" x14ac:dyDescent="0.25">
      <c r="A100" s="17"/>
      <c r="B100" s="13"/>
    </row>
    <row r="101" spans="1:2" x14ac:dyDescent="0.25">
      <c r="A101" s="17"/>
      <c r="B101" s="13"/>
    </row>
    <row r="102" spans="1:2" x14ac:dyDescent="0.25">
      <c r="A102" s="17"/>
      <c r="B102" s="13"/>
    </row>
    <row r="103" spans="1:2" x14ac:dyDescent="0.25">
      <c r="A103" s="17"/>
      <c r="B103" s="13"/>
    </row>
    <row r="104" spans="1:2" x14ac:dyDescent="0.25">
      <c r="A104" s="17"/>
      <c r="B104" s="13"/>
    </row>
    <row r="105" spans="1:2" x14ac:dyDescent="0.25">
      <c r="A105" s="17"/>
      <c r="B105" s="13"/>
    </row>
    <row r="106" spans="1:2" x14ac:dyDescent="0.25">
      <c r="A106" s="17"/>
      <c r="B106" s="13"/>
    </row>
    <row r="107" spans="1:2" x14ac:dyDescent="0.25">
      <c r="A107" s="17"/>
      <c r="B107" s="13"/>
    </row>
    <row r="108" spans="1:2" x14ac:dyDescent="0.25">
      <c r="A108" s="17"/>
      <c r="B108" s="13"/>
    </row>
    <row r="109" spans="1:2" x14ac:dyDescent="0.25">
      <c r="A109" s="17"/>
      <c r="B109" s="13"/>
    </row>
    <row r="110" spans="1:2" x14ac:dyDescent="0.25">
      <c r="A110" s="17"/>
      <c r="B110" s="13"/>
    </row>
    <row r="111" spans="1:2" x14ac:dyDescent="0.25">
      <c r="A111" s="17"/>
      <c r="B111" s="13"/>
    </row>
    <row r="112" spans="1:2" x14ac:dyDescent="0.25">
      <c r="A112" s="17"/>
      <c r="B112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44</v>
      </c>
      <c r="C4" s="16" t="s">
        <v>45</v>
      </c>
      <c r="D4" s="16" t="s">
        <v>46</v>
      </c>
      <c r="E4" s="16" t="s">
        <v>47</v>
      </c>
      <c r="F4" s="16" t="s">
        <v>48</v>
      </c>
      <c r="G4" s="16" t="s">
        <v>49</v>
      </c>
      <c r="H4" s="16" t="s">
        <v>50</v>
      </c>
      <c r="I4" s="16" t="s">
        <v>51</v>
      </c>
      <c r="J4" s="16" t="s">
        <v>52</v>
      </c>
      <c r="K4" s="16" t="s">
        <v>53</v>
      </c>
      <c r="L4" s="16" t="s">
        <v>54</v>
      </c>
      <c r="M4" s="16" t="s">
        <v>55</v>
      </c>
    </row>
    <row r="5" spans="1:13" x14ac:dyDescent="0.25">
      <c r="A5" s="18">
        <f>IF(YEAR(DATE('Setări'!$B$5,1,1)+0)='Setări'!$B$5,DATE('Setări'!$B$5,1,1)+0,"")</f>
        <v>46388</v>
      </c>
      <c r="B5" s="19">
        <f>A5</f>
        <v>46388</v>
      </c>
      <c r="C5" s="20" t="str">
        <f>IF(A5="","",IF(COUNTIF('Sărbători'!$A$5:$A$112,A5)&gt;0,"Sărbătoare legală",IF(WEEKDAY(A5,2)&gt;5,"Weekend","Zi lucrătoare")))</f>
        <v>Sărbătoare legală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IF(C5="Zi lucrătoare",'Setări'!$B$6,0)</f>
        <v>0</v>
      </c>
      <c r="J5" s="22">
        <f>H5+IF(OR(G5="Concediu",G5="Concediu medical",G5="Medic",G5="Liber compensatoriu",G5="Delegație"),I5,IF(G5="Jumătate de zi de concediu",I5/2,0))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IF(YEAR(DATE('Setări'!$B$5,1,1)+1)='Setări'!$B$5,DATE('Setări'!$B$5,1,1)+1,"")</f>
        <v>46389</v>
      </c>
      <c r="B6" s="19">
        <f>A6</f>
        <v>46389</v>
      </c>
      <c r="C6" s="20" t="str">
        <f>IF(A6="","",IF(COUNTIF('Sărbători'!$A$5:$A$112,A6)&gt;0,"Sărbătoare legală",IF(WEEKDAY(A6,2)&gt;5,"Weekend","Zi lucrătoare")))</f>
        <v>Sărbătoare legală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IF(C6="Zi lucrătoare",'Setări'!$B$6,0)</f>
        <v>0</v>
      </c>
      <c r="J6" s="22">
        <f>H6+IF(OR(G6="Concediu",G6="Concediu medical",G6="Medic",G6="Liber compensatoriu",G6="Delegație"),I6,IF(G6="Jumătate de zi de concediu",I6/2,0))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IF(YEAR(DATE('Setări'!$B$5,1,1)+2)='Setări'!$B$5,DATE('Setări'!$B$5,1,1)+2,"")</f>
        <v>46390</v>
      </c>
      <c r="B7" s="19">
        <f>A7</f>
        <v>46390</v>
      </c>
      <c r="C7" s="20" t="str">
        <f>IF(A7="","",IF(COUNTIF('Sărbători'!$A$5:$A$112,A7)&gt;0,"Sărbătoare legală",IF(WEEKDAY(A7,2)&gt;5,"Weekend","Zi lucrătoare")))</f>
        <v>Weekend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IF(C7="Zi lucrătoare",'Setări'!$B$6,0)</f>
        <v>0</v>
      </c>
      <c r="J7" s="22">
        <f>H7+IF(OR(G7="Concediu",G7="Concediu medical",G7="Medic",G7="Liber compensatoriu",G7="Delegație"),I7,IF(G7="Jumătate de zi de concediu",I7/2,0))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IF(YEAR(DATE('Setări'!$B$5,1,1)+3)='Setări'!$B$5,DATE('Setări'!$B$5,1,1)+3,"")</f>
        <v>46391</v>
      </c>
      <c r="B8" s="19">
        <f>A8</f>
        <v>46391</v>
      </c>
      <c r="C8" s="20" t="str">
        <f>IF(A8="","",IF(COUNTIF('Sărbători'!$A$5:$A$112,A8)&gt;0,"Sărbătoare legală",IF(WEEKDAY(A8,2)&gt;5,"Weekend","Zi lucrătoare")))</f>
        <v>Zi lucrătoare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IF(C8="Zi lucrătoare",'Setări'!$B$6,0)</f>
        <v>8</v>
      </c>
      <c r="J8" s="22">
        <f>H8+IF(OR(G8="Concediu",G8="Concediu medical",G8="Medic",G8="Liber compensatoriu",G8="Delegație"),I8,IF(G8="Jumătate de zi de concediu",I8/2,0))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IF(YEAR(DATE('Setări'!$B$5,1,1)+4)='Setări'!$B$5,DATE('Setări'!$B$5,1,1)+4,"")</f>
        <v>46392</v>
      </c>
      <c r="B9" s="19">
        <f>A9</f>
        <v>46392</v>
      </c>
      <c r="C9" s="20" t="str">
        <f>IF(A9="","",IF(COUNTIF('Sărbători'!$A$5:$A$112,A9)&gt;0,"Sărbătoare legală",IF(WEEKDAY(A9,2)&gt;5,"Weekend","Zi lucrătoare")))</f>
        <v>Zi lucrătoare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IF(C9="Zi lucrătoare",'Setări'!$B$6,0)</f>
        <v>8</v>
      </c>
      <c r="J9" s="22">
        <f>H9+IF(OR(G9="Concediu",G9="Concediu medical",G9="Medic",G9="Liber compensatoriu",G9="Delegație"),I9,IF(G9="Jumătate de zi de concediu",I9/2,0))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IF(YEAR(DATE('Setări'!$B$5,1,1)+5)='Setări'!$B$5,DATE('Setări'!$B$5,1,1)+5,"")</f>
        <v>46393</v>
      </c>
      <c r="B10" s="19">
        <f>A10</f>
        <v>46393</v>
      </c>
      <c r="C10" s="20" t="str">
        <f>IF(A10="","",IF(COUNTIF('Sărbători'!$A$5:$A$112,A10)&gt;0,"Sărbătoare legală",IF(WEEKDAY(A10,2)&gt;5,"Weekend","Zi lucrătoare")))</f>
        <v>Sărbătoare legală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IF(C10="Zi lucrătoare",'Setări'!$B$6,0)</f>
        <v>0</v>
      </c>
      <c r="J10" s="22">
        <f>H10+IF(OR(G10="Concediu",G10="Concediu medical",G10="Medic",G10="Liber compensatoriu",G10="Delegație"),I10,IF(G10="Jumătate de zi de concediu",I10/2,0))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IF(YEAR(DATE('Setări'!$B$5,1,1)+6)='Setări'!$B$5,DATE('Setări'!$B$5,1,1)+6,"")</f>
        <v>46394</v>
      </c>
      <c r="B11" s="19">
        <f>A11</f>
        <v>46394</v>
      </c>
      <c r="C11" s="20" t="str">
        <f>IF(A11="","",IF(COUNTIF('Sărbători'!$A$5:$A$112,A11)&gt;0,"Sărbătoare legală",IF(WEEKDAY(A11,2)&gt;5,"Weekend","Zi lucrătoare")))</f>
        <v>Sărbătoare legală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IF(C11="Zi lucrătoare",'Setări'!$B$6,0)</f>
        <v>0</v>
      </c>
      <c r="J11" s="22">
        <f>H11+IF(OR(G11="Concediu",G11="Concediu medical",G11="Medic",G11="Liber compensatoriu",G11="Delegație"),I11,IF(G11="Jumătate de zi de concediu",I11/2,0))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IF(YEAR(DATE('Setări'!$B$5,1,1)+7)='Setări'!$B$5,DATE('Setări'!$B$5,1,1)+7,"")</f>
        <v>46395</v>
      </c>
      <c r="B12" s="19">
        <f>A12</f>
        <v>46395</v>
      </c>
      <c r="C12" s="20" t="str">
        <f>IF(A12="","",IF(COUNTIF('Sărbători'!$A$5:$A$112,A12)&gt;0,"Sărbătoare legală",IF(WEEKDAY(A12,2)&gt;5,"Weekend","Zi lucrătoare")))</f>
        <v>Zi lucrătoare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IF(C12="Zi lucrătoare",'Setări'!$B$6,0)</f>
        <v>8</v>
      </c>
      <c r="J12" s="22">
        <f>H12+IF(OR(G12="Concediu",G12="Concediu medical",G12="Medic",G12="Liber compensatoriu",G12="Delegație"),I12,IF(G12="Jumătate de zi de concediu",I12/2,0))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IF(YEAR(DATE('Setări'!$B$5,1,1)+8)='Setări'!$B$5,DATE('Setări'!$B$5,1,1)+8,"")</f>
        <v>46396</v>
      </c>
      <c r="B13" s="19">
        <f>A13</f>
        <v>46396</v>
      </c>
      <c r="C13" s="20" t="str">
        <f>IF(A13="","",IF(COUNTIF('Sărbători'!$A$5:$A$112,A13)&gt;0,"Sărbătoare legală",IF(WEEKDAY(A13,2)&gt;5,"Weekend","Zi lucrătoare")))</f>
        <v>Weekend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IF(C13="Zi lucrătoare",'Setări'!$B$6,0)</f>
        <v>0</v>
      </c>
      <c r="J13" s="22">
        <f>H13+IF(OR(G13="Concediu",G13="Concediu medical",G13="Medic",G13="Liber compensatoriu",G13="Delegație"),I13,IF(G13="Jumătate de zi de concediu",I13/2,0))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IF(YEAR(DATE('Setări'!$B$5,1,1)+9)='Setări'!$B$5,DATE('Setări'!$B$5,1,1)+9,"")</f>
        <v>46397</v>
      </c>
      <c r="B14" s="19">
        <f>A14</f>
        <v>46397</v>
      </c>
      <c r="C14" s="20" t="str">
        <f>IF(A14="","",IF(COUNTIF('Sărbători'!$A$5:$A$112,A14)&gt;0,"Sărbătoare legală",IF(WEEKDAY(A14,2)&gt;5,"Weekend","Zi lucrătoare")))</f>
        <v>Weekend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IF(C14="Zi lucrătoare",'Setări'!$B$6,0)</f>
        <v>0</v>
      </c>
      <c r="J14" s="22">
        <f>H14+IF(OR(G14="Concediu",G14="Concediu medical",G14="Medic",G14="Liber compensatoriu",G14="Delegație"),I14,IF(G14="Jumătate de zi de concediu",I14/2,0))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IF(YEAR(DATE('Setări'!$B$5,1,1)+10)='Setări'!$B$5,DATE('Setări'!$B$5,1,1)+10,"")</f>
        <v>46398</v>
      </c>
      <c r="B15" s="19">
        <f>A15</f>
        <v>46398</v>
      </c>
      <c r="C15" s="20" t="str">
        <f>IF(A15="","",IF(COUNTIF('Sărbători'!$A$5:$A$112,A15)&gt;0,"Sărbătoare legală",IF(WEEKDAY(A15,2)&gt;5,"Weekend","Zi lucrătoare")))</f>
        <v>Zi lucrătoare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IF(C15="Zi lucrătoare",'Setări'!$B$6,0)</f>
        <v>8</v>
      </c>
      <c r="J15" s="22">
        <f>H15+IF(OR(G15="Concediu",G15="Concediu medical",G15="Medic",G15="Liber compensatoriu",G15="Delegație"),I15,IF(G15="Jumătate de zi de concediu",I15/2,0))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IF(YEAR(DATE('Setări'!$B$5,1,1)+11)='Setări'!$B$5,DATE('Setări'!$B$5,1,1)+11,"")</f>
        <v>46399</v>
      </c>
      <c r="B16" s="19">
        <f>A16</f>
        <v>46399</v>
      </c>
      <c r="C16" s="20" t="str">
        <f>IF(A16="","",IF(COUNTIF('Sărbători'!$A$5:$A$112,A16)&gt;0,"Sărbătoare legală",IF(WEEKDAY(A16,2)&gt;5,"Weekend","Zi lucrătoare")))</f>
        <v>Zi lucrătoare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IF(C16="Zi lucrătoare",'Setări'!$B$6,0)</f>
        <v>8</v>
      </c>
      <c r="J16" s="22">
        <f>H16+IF(OR(G16="Concediu",G16="Concediu medical",G16="Medic",G16="Liber compensatoriu",G16="Delegație"),I16,IF(G16="Jumătate de zi de concediu",I16/2,0))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IF(YEAR(DATE('Setări'!$B$5,1,1)+12)='Setări'!$B$5,DATE('Setări'!$B$5,1,1)+12,"")</f>
        <v>46400</v>
      </c>
      <c r="B17" s="19">
        <f>A17</f>
        <v>46400</v>
      </c>
      <c r="C17" s="20" t="str">
        <f>IF(A17="","",IF(COUNTIF('Sărbători'!$A$5:$A$112,A17)&gt;0,"Sărbătoare legală",IF(WEEKDAY(A17,2)&gt;5,"Weekend","Zi lucrătoare")))</f>
        <v>Zi lucrătoare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IF(C17="Zi lucrătoare",'Setări'!$B$6,0)</f>
        <v>8</v>
      </c>
      <c r="J17" s="22">
        <f>H17+IF(OR(G17="Concediu",G17="Concediu medical",G17="Medic",G17="Liber compensatoriu",G17="Delegație"),I17,IF(G17="Jumătate de zi de concediu",I17/2,0))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IF(YEAR(DATE('Setări'!$B$5,1,1)+13)='Setări'!$B$5,DATE('Setări'!$B$5,1,1)+13,"")</f>
        <v>46401</v>
      </c>
      <c r="B18" s="19">
        <f>A18</f>
        <v>46401</v>
      </c>
      <c r="C18" s="20" t="str">
        <f>IF(A18="","",IF(COUNTIF('Sărbători'!$A$5:$A$112,A18)&gt;0,"Sărbătoare legală",IF(WEEKDAY(A18,2)&gt;5,"Weekend","Zi lucrătoare")))</f>
        <v>Zi lucrătoare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IF(C18="Zi lucrătoare",'Setări'!$B$6,0)</f>
        <v>8</v>
      </c>
      <c r="J18" s="22">
        <f>H18+IF(OR(G18="Concediu",G18="Concediu medical",G18="Medic",G18="Liber compensatoriu",G18="Delegație"),I18,IF(G18="Jumătate de zi de concediu",I18/2,0))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IF(YEAR(DATE('Setări'!$B$5,1,1)+14)='Setări'!$B$5,DATE('Setări'!$B$5,1,1)+14,"")</f>
        <v>46402</v>
      </c>
      <c r="B19" s="19">
        <f>A19</f>
        <v>46402</v>
      </c>
      <c r="C19" s="20" t="str">
        <f>IF(A19="","",IF(COUNTIF('Sărbători'!$A$5:$A$112,A19)&gt;0,"Sărbătoare legală",IF(WEEKDAY(A19,2)&gt;5,"Weekend","Zi lucrătoare")))</f>
        <v>Zi lucrătoare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IF(C19="Zi lucrătoare",'Setări'!$B$6,0)</f>
        <v>8</v>
      </c>
      <c r="J19" s="22">
        <f>H19+IF(OR(G19="Concediu",G19="Concediu medical",G19="Medic",G19="Liber compensatoriu",G19="Delegație"),I19,IF(G19="Jumătate de zi de concediu",I19/2,0))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IF(YEAR(DATE('Setări'!$B$5,1,1)+15)='Setări'!$B$5,DATE('Setări'!$B$5,1,1)+15,"")</f>
        <v>46403</v>
      </c>
      <c r="B20" s="19">
        <f>A20</f>
        <v>46403</v>
      </c>
      <c r="C20" s="20" t="str">
        <f>IF(A20="","",IF(COUNTIF('Sărbători'!$A$5:$A$112,A20)&gt;0,"Sărbătoare legală",IF(WEEKDAY(A20,2)&gt;5,"Weekend","Zi lucrătoare")))</f>
        <v>Weekend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IF(C20="Zi lucrătoare",'Setări'!$B$6,0)</f>
        <v>0</v>
      </c>
      <c r="J20" s="22">
        <f>H20+IF(OR(G20="Concediu",G20="Concediu medical",G20="Medic",G20="Liber compensatoriu",G20="Delegație"),I20,IF(G20="Jumătate de zi de concediu",I20/2,0))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IF(YEAR(DATE('Setări'!$B$5,1,1)+16)='Setări'!$B$5,DATE('Setări'!$B$5,1,1)+16,"")</f>
        <v>46404</v>
      </c>
      <c r="B21" s="19">
        <f>A21</f>
        <v>46404</v>
      </c>
      <c r="C21" s="20" t="str">
        <f>IF(A21="","",IF(COUNTIF('Sărbători'!$A$5:$A$112,A21)&gt;0,"Sărbătoare legală",IF(WEEKDAY(A21,2)&gt;5,"Weekend","Zi lucrătoare")))</f>
        <v>Weekend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IF(C21="Zi lucrătoare",'Setări'!$B$6,0)</f>
        <v>0</v>
      </c>
      <c r="J21" s="22">
        <f>H21+IF(OR(G21="Concediu",G21="Concediu medical",G21="Medic",G21="Liber compensatoriu",G21="Delegație"),I21,IF(G21="Jumătate de zi de concediu",I21/2,0))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IF(YEAR(DATE('Setări'!$B$5,1,1)+17)='Setări'!$B$5,DATE('Setări'!$B$5,1,1)+17,"")</f>
        <v>46405</v>
      </c>
      <c r="B22" s="19">
        <f>A22</f>
        <v>46405</v>
      </c>
      <c r="C22" s="20" t="str">
        <f>IF(A22="","",IF(COUNTIF('Sărbători'!$A$5:$A$112,A22)&gt;0,"Sărbătoare legală",IF(WEEKDAY(A22,2)&gt;5,"Weekend","Zi lucrătoare")))</f>
        <v>Zi lucrătoare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IF(C22="Zi lucrătoare",'Setări'!$B$6,0)</f>
        <v>8</v>
      </c>
      <c r="J22" s="22">
        <f>H22+IF(OR(G22="Concediu",G22="Concediu medical",G22="Medic",G22="Liber compensatoriu",G22="Delegație"),I22,IF(G22="Jumătate de zi de concediu",I22/2,0))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IF(YEAR(DATE('Setări'!$B$5,1,1)+18)='Setări'!$B$5,DATE('Setări'!$B$5,1,1)+18,"")</f>
        <v>46406</v>
      </c>
      <c r="B23" s="19">
        <f>A23</f>
        <v>46406</v>
      </c>
      <c r="C23" s="20" t="str">
        <f>IF(A23="","",IF(COUNTIF('Sărbători'!$A$5:$A$112,A23)&gt;0,"Sărbătoare legală",IF(WEEKDAY(A23,2)&gt;5,"Weekend","Zi lucrătoare")))</f>
        <v>Zi lucrătoare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IF(C23="Zi lucrătoare",'Setări'!$B$6,0)</f>
        <v>8</v>
      </c>
      <c r="J23" s="22">
        <f>H23+IF(OR(G23="Concediu",G23="Concediu medical",G23="Medic",G23="Liber compensatoriu",G23="Delegație"),I23,IF(G23="Jumătate de zi de concediu",I23/2,0))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IF(YEAR(DATE('Setări'!$B$5,1,1)+19)='Setări'!$B$5,DATE('Setări'!$B$5,1,1)+19,"")</f>
        <v>46407</v>
      </c>
      <c r="B24" s="19">
        <f>A24</f>
        <v>46407</v>
      </c>
      <c r="C24" s="20" t="str">
        <f>IF(A24="","",IF(COUNTIF('Sărbători'!$A$5:$A$112,A24)&gt;0,"Sărbătoare legală",IF(WEEKDAY(A24,2)&gt;5,"Weekend","Zi lucrătoare")))</f>
        <v>Zi lucrătoare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IF(C24="Zi lucrătoare",'Setări'!$B$6,0)</f>
        <v>8</v>
      </c>
      <c r="J24" s="22">
        <f>H24+IF(OR(G24="Concediu",G24="Concediu medical",G24="Medic",G24="Liber compensatoriu",G24="Delegație"),I24,IF(G24="Jumătate de zi de concediu",I24/2,0))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IF(YEAR(DATE('Setări'!$B$5,1,1)+20)='Setări'!$B$5,DATE('Setări'!$B$5,1,1)+20,"")</f>
        <v>46408</v>
      </c>
      <c r="B25" s="19">
        <f>A25</f>
        <v>46408</v>
      </c>
      <c r="C25" s="20" t="str">
        <f>IF(A25="","",IF(COUNTIF('Sărbători'!$A$5:$A$112,A25)&gt;0,"Sărbătoare legală",IF(WEEKDAY(A25,2)&gt;5,"Weekend","Zi lucrătoare")))</f>
        <v>Zi lucrătoare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IF(C25="Zi lucrătoare",'Setări'!$B$6,0)</f>
        <v>8</v>
      </c>
      <c r="J25" s="22">
        <f>H25+IF(OR(G25="Concediu",G25="Concediu medical",G25="Medic",G25="Liber compensatoriu",G25="Delegație"),I25,IF(G25="Jumătate de zi de concediu",I25/2,0))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IF(YEAR(DATE('Setări'!$B$5,1,1)+21)='Setări'!$B$5,DATE('Setări'!$B$5,1,1)+21,"")</f>
        <v>46409</v>
      </c>
      <c r="B26" s="19">
        <f>A26</f>
        <v>46409</v>
      </c>
      <c r="C26" s="20" t="str">
        <f>IF(A26="","",IF(COUNTIF('Sărbători'!$A$5:$A$112,A26)&gt;0,"Sărbătoare legală",IF(WEEKDAY(A26,2)&gt;5,"Weekend","Zi lucrătoare")))</f>
        <v>Zi lucrătoare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IF(C26="Zi lucrătoare",'Setări'!$B$6,0)</f>
        <v>8</v>
      </c>
      <c r="J26" s="22">
        <f>H26+IF(OR(G26="Concediu",G26="Concediu medical",G26="Medic",G26="Liber compensatoriu",G26="Delegație"),I26,IF(G26="Jumătate de zi de concediu",I26/2,0))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IF(YEAR(DATE('Setări'!$B$5,1,1)+22)='Setări'!$B$5,DATE('Setări'!$B$5,1,1)+22,"")</f>
        <v>46410</v>
      </c>
      <c r="B27" s="19">
        <f>A27</f>
        <v>46410</v>
      </c>
      <c r="C27" s="20" t="str">
        <f>IF(A27="","",IF(COUNTIF('Sărbători'!$A$5:$A$112,A27)&gt;0,"Sărbătoare legală",IF(WEEKDAY(A27,2)&gt;5,"Weekend","Zi lucrătoare")))</f>
        <v>Weekend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IF(C27="Zi lucrătoare",'Setări'!$B$6,0)</f>
        <v>0</v>
      </c>
      <c r="J27" s="22">
        <f>H27+IF(OR(G27="Concediu",G27="Concediu medical",G27="Medic",G27="Liber compensatoriu",G27="Delegație"),I27,IF(G27="Jumătate de zi de concediu",I27/2,0))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IF(YEAR(DATE('Setări'!$B$5,1,1)+23)='Setări'!$B$5,DATE('Setări'!$B$5,1,1)+23,"")</f>
        <v>46411</v>
      </c>
      <c r="B28" s="19">
        <f>A28</f>
        <v>46411</v>
      </c>
      <c r="C28" s="20" t="str">
        <f>IF(A28="","",IF(COUNTIF('Sărbători'!$A$5:$A$112,A28)&gt;0,"Sărbătoare legală",IF(WEEKDAY(A28,2)&gt;5,"Weekend","Zi lucrătoare")))</f>
        <v>Sărbătoare legală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IF(C28="Zi lucrătoare",'Setări'!$B$6,0)</f>
        <v>0</v>
      </c>
      <c r="J28" s="22">
        <f>H28+IF(OR(G28="Concediu",G28="Concediu medical",G28="Medic",G28="Liber compensatoriu",G28="Delegație"),I28,IF(G28="Jumătate de zi de concediu",I28/2,0))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IF(YEAR(DATE('Setări'!$B$5,1,1)+24)='Setări'!$B$5,DATE('Setări'!$B$5,1,1)+24,"")</f>
        <v>46412</v>
      </c>
      <c r="B29" s="19">
        <f>A29</f>
        <v>46412</v>
      </c>
      <c r="C29" s="20" t="str">
        <f>IF(A29="","",IF(COUNTIF('Sărbători'!$A$5:$A$112,A29)&gt;0,"Sărbătoare legală",IF(WEEKDAY(A29,2)&gt;5,"Weekend","Zi lucrătoare")))</f>
        <v>Zi lucrătoare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IF(C29="Zi lucrătoare",'Setări'!$B$6,0)</f>
        <v>8</v>
      </c>
      <c r="J29" s="22">
        <f>H29+IF(OR(G29="Concediu",G29="Concediu medical",G29="Medic",G29="Liber compensatoriu",G29="Delegație"),I29,IF(G29="Jumătate de zi de concediu",I29/2,0))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IF(YEAR(DATE('Setări'!$B$5,1,1)+25)='Setări'!$B$5,DATE('Setări'!$B$5,1,1)+25,"")</f>
        <v>46413</v>
      </c>
      <c r="B30" s="19">
        <f>A30</f>
        <v>46413</v>
      </c>
      <c r="C30" s="20" t="str">
        <f>IF(A30="","",IF(COUNTIF('Sărbători'!$A$5:$A$112,A30)&gt;0,"Sărbătoare legală",IF(WEEKDAY(A30,2)&gt;5,"Weekend","Zi lucrătoare")))</f>
        <v>Zi lucrătoare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IF(C30="Zi lucrătoare",'Setări'!$B$6,0)</f>
        <v>8</v>
      </c>
      <c r="J30" s="22">
        <f>H30+IF(OR(G30="Concediu",G30="Concediu medical",G30="Medic",G30="Liber compensatoriu",G30="Delegație"),I30,IF(G30="Jumătate de zi de concediu",I30/2,0))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IF(YEAR(DATE('Setări'!$B$5,1,1)+26)='Setări'!$B$5,DATE('Setări'!$B$5,1,1)+26,"")</f>
        <v>46414</v>
      </c>
      <c r="B31" s="19">
        <f>A31</f>
        <v>46414</v>
      </c>
      <c r="C31" s="20" t="str">
        <f>IF(A31="","",IF(COUNTIF('Sărbători'!$A$5:$A$112,A31)&gt;0,"Sărbătoare legală",IF(WEEKDAY(A31,2)&gt;5,"Weekend","Zi lucrătoare")))</f>
        <v>Zi lucrătoare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IF(C31="Zi lucrătoare",'Setări'!$B$6,0)</f>
        <v>8</v>
      </c>
      <c r="J31" s="22">
        <f>H31+IF(OR(G31="Concediu",G31="Concediu medical",G31="Medic",G31="Liber compensatoriu",G31="Delegație"),I31,IF(G31="Jumătate de zi de concediu",I31/2,0))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IF(YEAR(DATE('Setări'!$B$5,1,1)+27)='Setări'!$B$5,DATE('Setări'!$B$5,1,1)+27,"")</f>
        <v>46415</v>
      </c>
      <c r="B32" s="19">
        <f>A32</f>
        <v>46415</v>
      </c>
      <c r="C32" s="20" t="str">
        <f>IF(A32="","",IF(COUNTIF('Sărbători'!$A$5:$A$112,A32)&gt;0,"Sărbătoare legală",IF(WEEKDAY(A32,2)&gt;5,"Weekend","Zi lucrătoare")))</f>
        <v>Zi lucrătoare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IF(C32="Zi lucrătoare",'Setări'!$B$6,0)</f>
        <v>8</v>
      </c>
      <c r="J32" s="22">
        <f>H32+IF(OR(G32="Concediu",G32="Concediu medical",G32="Medic",G32="Liber compensatoriu",G32="Delegație"),I32,IF(G32="Jumătate de zi de concediu",I32/2,0))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IF(YEAR(DATE('Setări'!$B$5,1,1)+28)='Setări'!$B$5,DATE('Setări'!$B$5,1,1)+28,"")</f>
        <v>46416</v>
      </c>
      <c r="B33" s="19">
        <f>A33</f>
        <v>46416</v>
      </c>
      <c r="C33" s="20" t="str">
        <f>IF(A33="","",IF(COUNTIF('Sărbători'!$A$5:$A$112,A33)&gt;0,"Sărbătoare legală",IF(WEEKDAY(A33,2)&gt;5,"Weekend","Zi lucrătoare")))</f>
        <v>Zi lucrătoare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IF(C33="Zi lucrătoare",'Setări'!$B$6,0)</f>
        <v>8</v>
      </c>
      <c r="J33" s="22">
        <f>H33+IF(OR(G33="Concediu",G33="Concediu medical",G33="Medic",G33="Liber compensatoriu",G33="Delegație"),I33,IF(G33="Jumătate de zi de concediu",I33/2,0))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IF(YEAR(DATE('Setări'!$B$5,1,1)+29)='Setări'!$B$5,DATE('Setări'!$B$5,1,1)+29,"")</f>
        <v>46417</v>
      </c>
      <c r="B34" s="19">
        <f>A34</f>
        <v>46417</v>
      </c>
      <c r="C34" s="20" t="str">
        <f>IF(A34="","",IF(COUNTIF('Sărbători'!$A$5:$A$112,A34)&gt;0,"Sărbătoare legală",IF(WEEKDAY(A34,2)&gt;5,"Weekend","Zi lucrătoare")))</f>
        <v>Weekend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IF(C34="Zi lucrătoare",'Setări'!$B$6,0)</f>
        <v>0</v>
      </c>
      <c r="J34" s="22">
        <f>H34+IF(OR(G34="Concediu",G34="Concediu medical",G34="Medic",G34="Liber compensatoriu",G34="Delegație"),I34,IF(G34="Jumătate de zi de concediu",I34/2,0))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IF(YEAR(DATE('Setări'!$B$5,1,1)+30)='Setări'!$B$5,DATE('Setări'!$B$5,1,1)+30,"")</f>
        <v>46418</v>
      </c>
      <c r="B35" s="19">
        <f>A35</f>
        <v>46418</v>
      </c>
      <c r="C35" s="20" t="str">
        <f>IF(A35="","",IF(COUNTIF('Sărbători'!$A$5:$A$112,A35)&gt;0,"Sărbătoare legală",IF(WEEKDAY(A35,2)&gt;5,"Weekend","Zi lucrătoare")))</f>
        <v>Weekend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IF(C35="Zi lucrătoare",'Setări'!$B$6,0)</f>
        <v>0</v>
      </c>
      <c r="J35" s="22">
        <f>H35+IF(OR(G35="Concediu",G35="Concediu medical",G35="Medic",G35="Liber compensatoriu",G35="Delegație"),I35,IF(G35="Jumătate de zi de concediu",I35/2,0))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IF(YEAR(DATE('Setări'!$B$5,1,1)+31)='Setări'!$B$5,DATE('Setări'!$B$5,1,1)+31,"")</f>
        <v>46419</v>
      </c>
      <c r="B36" s="19">
        <f>A36</f>
        <v>46419</v>
      </c>
      <c r="C36" s="20" t="str">
        <f>IF(A36="","",IF(COUNTIF('Sărbători'!$A$5:$A$112,A36)&gt;0,"Sărbătoare legală",IF(WEEKDAY(A36,2)&gt;5,"Weekend","Zi lucrătoare")))</f>
        <v>Zi lucrătoare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IF(C36="Zi lucrătoare",'Setări'!$B$6,0)</f>
        <v>8</v>
      </c>
      <c r="J36" s="22">
        <f>H36+IF(OR(G36="Concediu",G36="Concediu medical",G36="Medic",G36="Liber compensatoriu",G36="Delegație"),I36,IF(G36="Jumătate de zi de concediu",I36/2,0))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IF(YEAR(DATE('Setări'!$B$5,1,1)+32)='Setări'!$B$5,DATE('Setări'!$B$5,1,1)+32,"")</f>
        <v>46420</v>
      </c>
      <c r="B37" s="19">
        <f>A37</f>
        <v>46420</v>
      </c>
      <c r="C37" s="20" t="str">
        <f>IF(A37="","",IF(COUNTIF('Sărbători'!$A$5:$A$112,A37)&gt;0,"Sărbătoare legală",IF(WEEKDAY(A37,2)&gt;5,"Weekend","Zi lucrătoare")))</f>
        <v>Zi lucrătoare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IF(C37="Zi lucrătoare",'Setări'!$B$6,0)</f>
        <v>8</v>
      </c>
      <c r="J37" s="22">
        <f>H37+IF(OR(G37="Concediu",G37="Concediu medical",G37="Medic",G37="Liber compensatoriu",G37="Delegație"),I37,IF(G37="Jumătate de zi de concediu",I37/2,0))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IF(YEAR(DATE('Setări'!$B$5,1,1)+33)='Setări'!$B$5,DATE('Setări'!$B$5,1,1)+33,"")</f>
        <v>46421</v>
      </c>
      <c r="B38" s="19">
        <f>A38</f>
        <v>46421</v>
      </c>
      <c r="C38" s="20" t="str">
        <f>IF(A38="","",IF(COUNTIF('Sărbători'!$A$5:$A$112,A38)&gt;0,"Sărbătoare legală",IF(WEEKDAY(A38,2)&gt;5,"Weekend","Zi lucrătoare")))</f>
        <v>Zi lucrătoare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IF(C38="Zi lucrătoare",'Setări'!$B$6,0)</f>
        <v>8</v>
      </c>
      <c r="J38" s="22">
        <f>H38+IF(OR(G38="Concediu",G38="Concediu medical",G38="Medic",G38="Liber compensatoriu",G38="Delegație"),I38,IF(G38="Jumătate de zi de concediu",I38/2,0))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IF(YEAR(DATE('Setări'!$B$5,1,1)+34)='Setări'!$B$5,DATE('Setări'!$B$5,1,1)+34,"")</f>
        <v>46422</v>
      </c>
      <c r="B39" s="19">
        <f>A39</f>
        <v>46422</v>
      </c>
      <c r="C39" s="20" t="str">
        <f>IF(A39="","",IF(COUNTIF('Sărbători'!$A$5:$A$112,A39)&gt;0,"Sărbătoare legală",IF(WEEKDAY(A39,2)&gt;5,"Weekend","Zi lucrătoare")))</f>
        <v>Zi lucrătoare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IF(C39="Zi lucrătoare",'Setări'!$B$6,0)</f>
        <v>8</v>
      </c>
      <c r="J39" s="22">
        <f>H39+IF(OR(G39="Concediu",G39="Concediu medical",G39="Medic",G39="Liber compensatoriu",G39="Delegație"),I39,IF(G39="Jumătate de zi de concediu",I39/2,0))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IF(YEAR(DATE('Setări'!$B$5,1,1)+35)='Setări'!$B$5,DATE('Setări'!$B$5,1,1)+35,"")</f>
        <v>46423</v>
      </c>
      <c r="B40" s="19">
        <f>A40</f>
        <v>46423</v>
      </c>
      <c r="C40" s="20" t="str">
        <f>IF(A40="","",IF(COUNTIF('Sărbători'!$A$5:$A$112,A40)&gt;0,"Sărbătoare legală",IF(WEEKDAY(A40,2)&gt;5,"Weekend","Zi lucrătoare")))</f>
        <v>Zi lucrătoare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IF(C40="Zi lucrătoare",'Setări'!$B$6,0)</f>
        <v>8</v>
      </c>
      <c r="J40" s="22">
        <f>H40+IF(OR(G40="Concediu",G40="Concediu medical",G40="Medic",G40="Liber compensatoriu",G40="Delegație"),I40,IF(G40="Jumătate de zi de concediu",I40/2,0))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IF(YEAR(DATE('Setări'!$B$5,1,1)+36)='Setări'!$B$5,DATE('Setări'!$B$5,1,1)+36,"")</f>
        <v>46424</v>
      </c>
      <c r="B41" s="19">
        <f>A41</f>
        <v>46424</v>
      </c>
      <c r="C41" s="20" t="str">
        <f>IF(A41="","",IF(COUNTIF('Sărbători'!$A$5:$A$112,A41)&gt;0,"Sărbătoare legală",IF(WEEKDAY(A41,2)&gt;5,"Weekend","Zi lucrătoare")))</f>
        <v>Weekend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IF(C41="Zi lucrătoare",'Setări'!$B$6,0)</f>
        <v>0</v>
      </c>
      <c r="J41" s="22">
        <f>H41+IF(OR(G41="Concediu",G41="Concediu medical",G41="Medic",G41="Liber compensatoriu",G41="Delegație"),I41,IF(G41="Jumătate de zi de concediu",I41/2,0))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IF(YEAR(DATE('Setări'!$B$5,1,1)+37)='Setări'!$B$5,DATE('Setări'!$B$5,1,1)+37,"")</f>
        <v>46425</v>
      </c>
      <c r="B42" s="19">
        <f>A42</f>
        <v>46425</v>
      </c>
      <c r="C42" s="20" t="str">
        <f>IF(A42="","",IF(COUNTIF('Sărbători'!$A$5:$A$112,A42)&gt;0,"Sărbătoare legală",IF(WEEKDAY(A42,2)&gt;5,"Weekend","Zi lucrătoare")))</f>
        <v>Weekend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IF(C42="Zi lucrătoare",'Setări'!$B$6,0)</f>
        <v>0</v>
      </c>
      <c r="J42" s="22">
        <f>H42+IF(OR(G42="Concediu",G42="Concediu medical",G42="Medic",G42="Liber compensatoriu",G42="Delegație"),I42,IF(G42="Jumătate de zi de concediu",I42/2,0))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IF(YEAR(DATE('Setări'!$B$5,1,1)+38)='Setări'!$B$5,DATE('Setări'!$B$5,1,1)+38,"")</f>
        <v>46426</v>
      </c>
      <c r="B43" s="19">
        <f>A43</f>
        <v>46426</v>
      </c>
      <c r="C43" s="20" t="str">
        <f>IF(A43="","",IF(COUNTIF('Sărbători'!$A$5:$A$112,A43)&gt;0,"Sărbătoare legală",IF(WEEKDAY(A43,2)&gt;5,"Weekend","Zi lucrătoare")))</f>
        <v>Zi lucrătoare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IF(C43="Zi lucrătoare",'Setări'!$B$6,0)</f>
        <v>8</v>
      </c>
      <c r="J43" s="22">
        <f>H43+IF(OR(G43="Concediu",G43="Concediu medical",G43="Medic",G43="Liber compensatoriu",G43="Delegație"),I43,IF(G43="Jumătate de zi de concediu",I43/2,0))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IF(YEAR(DATE('Setări'!$B$5,1,1)+39)='Setări'!$B$5,DATE('Setări'!$B$5,1,1)+39,"")</f>
        <v>46427</v>
      </c>
      <c r="B44" s="19">
        <f>A44</f>
        <v>46427</v>
      </c>
      <c r="C44" s="20" t="str">
        <f>IF(A44="","",IF(COUNTIF('Sărbători'!$A$5:$A$112,A44)&gt;0,"Sărbătoare legală",IF(WEEKDAY(A44,2)&gt;5,"Weekend","Zi lucrătoare")))</f>
        <v>Zi lucrătoare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IF(C44="Zi lucrătoare",'Setări'!$B$6,0)</f>
        <v>8</v>
      </c>
      <c r="J44" s="22">
        <f>H44+IF(OR(G44="Concediu",G44="Concediu medical",G44="Medic",G44="Liber compensatoriu",G44="Delegație"),I44,IF(G44="Jumătate de zi de concediu",I44/2,0))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IF(YEAR(DATE('Setări'!$B$5,1,1)+40)='Setări'!$B$5,DATE('Setări'!$B$5,1,1)+40,"")</f>
        <v>46428</v>
      </c>
      <c r="B45" s="19">
        <f>A45</f>
        <v>46428</v>
      </c>
      <c r="C45" s="20" t="str">
        <f>IF(A45="","",IF(COUNTIF('Sărbători'!$A$5:$A$112,A45)&gt;0,"Sărbătoare legală",IF(WEEKDAY(A45,2)&gt;5,"Weekend","Zi lucrătoare")))</f>
        <v>Zi lucrătoare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IF(C45="Zi lucrătoare",'Setări'!$B$6,0)</f>
        <v>8</v>
      </c>
      <c r="J45" s="22">
        <f>H45+IF(OR(G45="Concediu",G45="Concediu medical",G45="Medic",G45="Liber compensatoriu",G45="Delegație"),I45,IF(G45="Jumătate de zi de concediu",I45/2,0))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IF(YEAR(DATE('Setări'!$B$5,1,1)+41)='Setări'!$B$5,DATE('Setări'!$B$5,1,1)+41,"")</f>
        <v>46429</v>
      </c>
      <c r="B46" s="19">
        <f>A46</f>
        <v>46429</v>
      </c>
      <c r="C46" s="20" t="str">
        <f>IF(A46="","",IF(COUNTIF('Sărbători'!$A$5:$A$112,A46)&gt;0,"Sărbătoare legală",IF(WEEKDAY(A46,2)&gt;5,"Weekend","Zi lucrătoare")))</f>
        <v>Zi lucrătoare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IF(C46="Zi lucrătoare",'Setări'!$B$6,0)</f>
        <v>8</v>
      </c>
      <c r="J46" s="22">
        <f>H46+IF(OR(G46="Concediu",G46="Concediu medical",G46="Medic",G46="Liber compensatoriu",G46="Delegație"),I46,IF(G46="Jumătate de zi de concediu",I46/2,0))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IF(YEAR(DATE('Setări'!$B$5,1,1)+42)='Setări'!$B$5,DATE('Setări'!$B$5,1,1)+42,"")</f>
        <v>46430</v>
      </c>
      <c r="B47" s="19">
        <f>A47</f>
        <v>46430</v>
      </c>
      <c r="C47" s="20" t="str">
        <f>IF(A47="","",IF(COUNTIF('Sărbători'!$A$5:$A$112,A47)&gt;0,"Sărbătoare legală",IF(WEEKDAY(A47,2)&gt;5,"Weekend","Zi lucrătoare")))</f>
        <v>Zi lucrătoare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IF(C47="Zi lucrătoare",'Setări'!$B$6,0)</f>
        <v>8</v>
      </c>
      <c r="J47" s="22">
        <f>H47+IF(OR(G47="Concediu",G47="Concediu medical",G47="Medic",G47="Liber compensatoriu",G47="Delegație"),I47,IF(G47="Jumătate de zi de concediu",I47/2,0))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IF(YEAR(DATE('Setări'!$B$5,1,1)+43)='Setări'!$B$5,DATE('Setări'!$B$5,1,1)+43,"")</f>
        <v>46431</v>
      </c>
      <c r="B48" s="19">
        <f>A48</f>
        <v>46431</v>
      </c>
      <c r="C48" s="20" t="str">
        <f>IF(A48="","",IF(COUNTIF('Sărbători'!$A$5:$A$112,A48)&gt;0,"Sărbătoare legală",IF(WEEKDAY(A48,2)&gt;5,"Weekend","Zi lucrătoare")))</f>
        <v>Weekend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IF(C48="Zi lucrătoare",'Setări'!$B$6,0)</f>
        <v>0</v>
      </c>
      <c r="J48" s="22">
        <f>H48+IF(OR(G48="Concediu",G48="Concediu medical",G48="Medic",G48="Liber compensatoriu",G48="Delegație"),I48,IF(G48="Jumătate de zi de concediu",I48/2,0))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IF(YEAR(DATE('Setări'!$B$5,1,1)+44)='Setări'!$B$5,DATE('Setări'!$B$5,1,1)+44,"")</f>
        <v>46432</v>
      </c>
      <c r="B49" s="19">
        <f>A49</f>
        <v>46432</v>
      </c>
      <c r="C49" s="20" t="str">
        <f>IF(A49="","",IF(COUNTIF('Sărbători'!$A$5:$A$112,A49)&gt;0,"Sărbătoare legală",IF(WEEKDAY(A49,2)&gt;5,"Weekend","Zi lucrătoare")))</f>
        <v>Weekend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IF(C49="Zi lucrătoare",'Setări'!$B$6,0)</f>
        <v>0</v>
      </c>
      <c r="J49" s="22">
        <f>H49+IF(OR(G49="Concediu",G49="Concediu medical",G49="Medic",G49="Liber compensatoriu",G49="Delegație"),I49,IF(G49="Jumătate de zi de concediu",I49/2,0))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IF(YEAR(DATE('Setări'!$B$5,1,1)+45)='Setări'!$B$5,DATE('Setări'!$B$5,1,1)+45,"")</f>
        <v>46433</v>
      </c>
      <c r="B50" s="19">
        <f>A50</f>
        <v>46433</v>
      </c>
      <c r="C50" s="20" t="str">
        <f>IF(A50="","",IF(COUNTIF('Sărbători'!$A$5:$A$112,A50)&gt;0,"Sărbătoare legală",IF(WEEKDAY(A50,2)&gt;5,"Weekend","Zi lucrătoare")))</f>
        <v>Zi lucrătoare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IF(C50="Zi lucrătoare",'Setări'!$B$6,0)</f>
        <v>8</v>
      </c>
      <c r="J50" s="22">
        <f>H50+IF(OR(G50="Concediu",G50="Concediu medical",G50="Medic",G50="Liber compensatoriu",G50="Delegație"),I50,IF(G50="Jumătate de zi de concediu",I50/2,0))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IF(YEAR(DATE('Setări'!$B$5,1,1)+46)='Setări'!$B$5,DATE('Setări'!$B$5,1,1)+46,"")</f>
        <v>46434</v>
      </c>
      <c r="B51" s="19">
        <f>A51</f>
        <v>46434</v>
      </c>
      <c r="C51" s="20" t="str">
        <f>IF(A51="","",IF(COUNTIF('Sărbători'!$A$5:$A$112,A51)&gt;0,"Sărbătoare legală",IF(WEEKDAY(A51,2)&gt;5,"Weekend","Zi lucrătoare")))</f>
        <v>Zi lucrătoare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IF(C51="Zi lucrătoare",'Setări'!$B$6,0)</f>
        <v>8</v>
      </c>
      <c r="J51" s="22">
        <f>H51+IF(OR(G51="Concediu",G51="Concediu medical",G51="Medic",G51="Liber compensatoriu",G51="Delegație"),I51,IF(G51="Jumătate de zi de concediu",I51/2,0))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IF(YEAR(DATE('Setări'!$B$5,1,1)+47)='Setări'!$B$5,DATE('Setări'!$B$5,1,1)+47,"")</f>
        <v>46435</v>
      </c>
      <c r="B52" s="19">
        <f>A52</f>
        <v>46435</v>
      </c>
      <c r="C52" s="20" t="str">
        <f>IF(A52="","",IF(COUNTIF('Sărbători'!$A$5:$A$112,A52)&gt;0,"Sărbătoare legală",IF(WEEKDAY(A52,2)&gt;5,"Weekend","Zi lucrătoare")))</f>
        <v>Zi lucrătoare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IF(C52="Zi lucrătoare",'Setări'!$B$6,0)</f>
        <v>8</v>
      </c>
      <c r="J52" s="22">
        <f>H52+IF(OR(G52="Concediu",G52="Concediu medical",G52="Medic",G52="Liber compensatoriu",G52="Delegație"),I52,IF(G52="Jumătate de zi de concediu",I52/2,0))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IF(YEAR(DATE('Setări'!$B$5,1,1)+48)='Setări'!$B$5,DATE('Setări'!$B$5,1,1)+48,"")</f>
        <v>46436</v>
      </c>
      <c r="B53" s="19">
        <f>A53</f>
        <v>46436</v>
      </c>
      <c r="C53" s="20" t="str">
        <f>IF(A53="","",IF(COUNTIF('Sărbători'!$A$5:$A$112,A53)&gt;0,"Sărbătoare legală",IF(WEEKDAY(A53,2)&gt;5,"Weekend","Zi lucrătoare")))</f>
        <v>Zi lucrătoare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IF(C53="Zi lucrătoare",'Setări'!$B$6,0)</f>
        <v>8</v>
      </c>
      <c r="J53" s="22">
        <f>H53+IF(OR(G53="Concediu",G53="Concediu medical",G53="Medic",G53="Liber compensatoriu",G53="Delegație"),I53,IF(G53="Jumătate de zi de concediu",I53/2,0))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IF(YEAR(DATE('Setări'!$B$5,1,1)+49)='Setări'!$B$5,DATE('Setări'!$B$5,1,1)+49,"")</f>
        <v>46437</v>
      </c>
      <c r="B54" s="19">
        <f>A54</f>
        <v>46437</v>
      </c>
      <c r="C54" s="20" t="str">
        <f>IF(A54="","",IF(COUNTIF('Sărbători'!$A$5:$A$112,A54)&gt;0,"Sărbătoare legală",IF(WEEKDAY(A54,2)&gt;5,"Weekend","Zi lucrătoare")))</f>
        <v>Zi lucrătoare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IF(C54="Zi lucrătoare",'Setări'!$B$6,0)</f>
        <v>8</v>
      </c>
      <c r="J54" s="22">
        <f>H54+IF(OR(G54="Concediu",G54="Concediu medical",G54="Medic",G54="Liber compensatoriu",G54="Delegație"),I54,IF(G54="Jumătate de zi de concediu",I54/2,0))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IF(YEAR(DATE('Setări'!$B$5,1,1)+50)='Setări'!$B$5,DATE('Setări'!$B$5,1,1)+50,"")</f>
        <v>46438</v>
      </c>
      <c r="B55" s="19">
        <f>A55</f>
        <v>46438</v>
      </c>
      <c r="C55" s="20" t="str">
        <f>IF(A55="","",IF(COUNTIF('Sărbători'!$A$5:$A$112,A55)&gt;0,"Sărbătoare legală",IF(WEEKDAY(A55,2)&gt;5,"Weekend","Zi lucrătoare")))</f>
        <v>Weekend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IF(C55="Zi lucrătoare",'Setări'!$B$6,0)</f>
        <v>0</v>
      </c>
      <c r="J55" s="22">
        <f>H55+IF(OR(G55="Concediu",G55="Concediu medical",G55="Medic",G55="Liber compensatoriu",G55="Delegație"),I55,IF(G55="Jumătate de zi de concediu",I55/2,0))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IF(YEAR(DATE('Setări'!$B$5,1,1)+51)='Setări'!$B$5,DATE('Setări'!$B$5,1,1)+51,"")</f>
        <v>46439</v>
      </c>
      <c r="B56" s="19">
        <f>A56</f>
        <v>46439</v>
      </c>
      <c r="C56" s="20" t="str">
        <f>IF(A56="","",IF(COUNTIF('Sărbători'!$A$5:$A$112,A56)&gt;0,"Sărbătoare legală",IF(WEEKDAY(A56,2)&gt;5,"Weekend","Zi lucrătoare")))</f>
        <v>Weekend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IF(C56="Zi lucrătoare",'Setări'!$B$6,0)</f>
        <v>0</v>
      </c>
      <c r="J56" s="22">
        <f>H56+IF(OR(G56="Concediu",G56="Concediu medical",G56="Medic",G56="Liber compensatoriu",G56="Delegație"),I56,IF(G56="Jumătate de zi de concediu",I56/2,0))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IF(YEAR(DATE('Setări'!$B$5,1,1)+52)='Setări'!$B$5,DATE('Setări'!$B$5,1,1)+52,"")</f>
        <v>46440</v>
      </c>
      <c r="B57" s="19">
        <f>A57</f>
        <v>46440</v>
      </c>
      <c r="C57" s="20" t="str">
        <f>IF(A57="","",IF(COUNTIF('Sărbători'!$A$5:$A$112,A57)&gt;0,"Sărbătoare legală",IF(WEEKDAY(A57,2)&gt;5,"Weekend","Zi lucrătoare")))</f>
        <v>Zi lucrătoare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IF(C57="Zi lucrătoare",'Setări'!$B$6,0)</f>
        <v>8</v>
      </c>
      <c r="J57" s="22">
        <f>H57+IF(OR(G57="Concediu",G57="Concediu medical",G57="Medic",G57="Liber compensatoriu",G57="Delegație"),I57,IF(G57="Jumătate de zi de concediu",I57/2,0))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IF(YEAR(DATE('Setări'!$B$5,1,1)+53)='Setări'!$B$5,DATE('Setări'!$B$5,1,1)+53,"")</f>
        <v>46441</v>
      </c>
      <c r="B58" s="19">
        <f>A58</f>
        <v>46441</v>
      </c>
      <c r="C58" s="20" t="str">
        <f>IF(A58="","",IF(COUNTIF('Sărbători'!$A$5:$A$112,A58)&gt;0,"Sărbătoare legală",IF(WEEKDAY(A58,2)&gt;5,"Weekend","Zi lucrătoare")))</f>
        <v>Zi lucrătoare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IF(C58="Zi lucrătoare",'Setări'!$B$6,0)</f>
        <v>8</v>
      </c>
      <c r="J58" s="22">
        <f>H58+IF(OR(G58="Concediu",G58="Concediu medical",G58="Medic",G58="Liber compensatoriu",G58="Delegație"),I58,IF(G58="Jumătate de zi de concediu",I58/2,0))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IF(YEAR(DATE('Setări'!$B$5,1,1)+54)='Setări'!$B$5,DATE('Setări'!$B$5,1,1)+54,"")</f>
        <v>46442</v>
      </c>
      <c r="B59" s="19">
        <f>A59</f>
        <v>46442</v>
      </c>
      <c r="C59" s="20" t="str">
        <f>IF(A59="","",IF(COUNTIF('Sărbători'!$A$5:$A$112,A59)&gt;0,"Sărbătoare legală",IF(WEEKDAY(A59,2)&gt;5,"Weekend","Zi lucrătoare")))</f>
        <v>Zi lucrătoare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IF(C59="Zi lucrătoare",'Setări'!$B$6,0)</f>
        <v>8</v>
      </c>
      <c r="J59" s="22">
        <f>H59+IF(OR(G59="Concediu",G59="Concediu medical",G59="Medic",G59="Liber compensatoriu",G59="Delegație"),I59,IF(G59="Jumătate de zi de concediu",I59/2,0))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IF(YEAR(DATE('Setări'!$B$5,1,1)+55)='Setări'!$B$5,DATE('Setări'!$B$5,1,1)+55,"")</f>
        <v>46443</v>
      </c>
      <c r="B60" s="19">
        <f>A60</f>
        <v>46443</v>
      </c>
      <c r="C60" s="20" t="str">
        <f>IF(A60="","",IF(COUNTIF('Sărbători'!$A$5:$A$112,A60)&gt;0,"Sărbătoare legală",IF(WEEKDAY(A60,2)&gt;5,"Weekend","Zi lucrătoare")))</f>
        <v>Zi lucrătoare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IF(C60="Zi lucrătoare",'Setări'!$B$6,0)</f>
        <v>8</v>
      </c>
      <c r="J60" s="22">
        <f>H60+IF(OR(G60="Concediu",G60="Concediu medical",G60="Medic",G60="Liber compensatoriu",G60="Delegație"),I60,IF(G60="Jumătate de zi de concediu",I60/2,0))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IF(YEAR(DATE('Setări'!$B$5,1,1)+56)='Setări'!$B$5,DATE('Setări'!$B$5,1,1)+56,"")</f>
        <v>46444</v>
      </c>
      <c r="B61" s="19">
        <f>A61</f>
        <v>46444</v>
      </c>
      <c r="C61" s="20" t="str">
        <f>IF(A61="","",IF(COUNTIF('Sărbători'!$A$5:$A$112,A61)&gt;0,"Sărbătoare legală",IF(WEEKDAY(A61,2)&gt;5,"Weekend","Zi lucrătoare")))</f>
        <v>Zi lucrătoare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IF(C61="Zi lucrătoare",'Setări'!$B$6,0)</f>
        <v>8</v>
      </c>
      <c r="J61" s="22">
        <f>H61+IF(OR(G61="Concediu",G61="Concediu medical",G61="Medic",G61="Liber compensatoriu",G61="Delegație"),I61,IF(G61="Jumătate de zi de concediu",I61/2,0))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IF(YEAR(DATE('Setări'!$B$5,1,1)+57)='Setări'!$B$5,DATE('Setări'!$B$5,1,1)+57,"")</f>
        <v>46445</v>
      </c>
      <c r="B62" s="19">
        <f>A62</f>
        <v>46445</v>
      </c>
      <c r="C62" s="20" t="str">
        <f>IF(A62="","",IF(COUNTIF('Sărbători'!$A$5:$A$112,A62)&gt;0,"Sărbătoare legală",IF(WEEKDAY(A62,2)&gt;5,"Weekend","Zi lucrătoare")))</f>
        <v>Weekend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IF(C62="Zi lucrătoare",'Setări'!$B$6,0)</f>
        <v>0</v>
      </c>
      <c r="J62" s="22">
        <f>H62+IF(OR(G62="Concediu",G62="Concediu medical",G62="Medic",G62="Liber compensatoriu",G62="Delegație"),I62,IF(G62="Jumătate de zi de concediu",I62/2,0))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IF(YEAR(DATE('Setări'!$B$5,1,1)+58)='Setări'!$B$5,DATE('Setări'!$B$5,1,1)+58,"")</f>
        <v>46446</v>
      </c>
      <c r="B63" s="19">
        <f>A63</f>
        <v>46446</v>
      </c>
      <c r="C63" s="20" t="str">
        <f>IF(A63="","",IF(COUNTIF('Sărbători'!$A$5:$A$112,A63)&gt;0,"Sărbătoare legală",IF(WEEKDAY(A63,2)&gt;5,"Weekend","Zi lucrătoare")))</f>
        <v>Weekend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IF(C63="Zi lucrătoare",'Setări'!$B$6,0)</f>
        <v>0</v>
      </c>
      <c r="J63" s="22">
        <f>H63+IF(OR(G63="Concediu",G63="Concediu medical",G63="Medic",G63="Liber compensatoriu",G63="Delegație"),I63,IF(G63="Jumătate de zi de concediu",I63/2,0))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IF(YEAR(DATE('Setări'!$B$5,1,1)+59)='Setări'!$B$5,DATE('Setări'!$B$5,1,1)+59,"")</f>
        <v>46447</v>
      </c>
      <c r="B64" s="19">
        <f>A64</f>
        <v>46447</v>
      </c>
      <c r="C64" s="20" t="str">
        <f>IF(A64="","",IF(COUNTIF('Sărbători'!$A$5:$A$112,A64)&gt;0,"Sărbătoare legală",IF(WEEKDAY(A64,2)&gt;5,"Weekend","Zi lucrătoare")))</f>
        <v>Zi lucrătoare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IF(C64="Zi lucrătoare",'Setări'!$B$6,0)</f>
        <v>8</v>
      </c>
      <c r="J64" s="22">
        <f>H64+IF(OR(G64="Concediu",G64="Concediu medical",G64="Medic",G64="Liber compensatoriu",G64="Delegație"),I64,IF(G64="Jumătate de zi de concediu",I64/2,0))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IF(YEAR(DATE('Setări'!$B$5,1,1)+60)='Setări'!$B$5,DATE('Setări'!$B$5,1,1)+60,"")</f>
        <v>46448</v>
      </c>
      <c r="B65" s="19">
        <f>A65</f>
        <v>46448</v>
      </c>
      <c r="C65" s="20" t="str">
        <f>IF(A65="","",IF(COUNTIF('Sărbători'!$A$5:$A$112,A65)&gt;0,"Sărbătoare legală",IF(WEEKDAY(A65,2)&gt;5,"Weekend","Zi lucrătoare")))</f>
        <v>Zi lucrătoare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IF(C65="Zi lucrătoare",'Setări'!$B$6,0)</f>
        <v>8</v>
      </c>
      <c r="J65" s="22">
        <f>H65+IF(OR(G65="Concediu",G65="Concediu medical",G65="Medic",G65="Liber compensatoriu",G65="Delegație"),I65,IF(G65="Jumătate de zi de concediu",I65/2,0))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IF(YEAR(DATE('Setări'!$B$5,1,1)+61)='Setări'!$B$5,DATE('Setări'!$B$5,1,1)+61,"")</f>
        <v>46449</v>
      </c>
      <c r="B66" s="19">
        <f>A66</f>
        <v>46449</v>
      </c>
      <c r="C66" s="20" t="str">
        <f>IF(A66="","",IF(COUNTIF('Sărbători'!$A$5:$A$112,A66)&gt;0,"Sărbătoare legală",IF(WEEKDAY(A66,2)&gt;5,"Weekend","Zi lucrătoare")))</f>
        <v>Zi lucrătoare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IF(C66="Zi lucrătoare",'Setări'!$B$6,0)</f>
        <v>8</v>
      </c>
      <c r="J66" s="22">
        <f>H66+IF(OR(G66="Concediu",G66="Concediu medical",G66="Medic",G66="Liber compensatoriu",G66="Delegație"),I66,IF(G66="Jumătate de zi de concediu",I66/2,0))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IF(YEAR(DATE('Setări'!$B$5,1,1)+62)='Setări'!$B$5,DATE('Setări'!$B$5,1,1)+62,"")</f>
        <v>46450</v>
      </c>
      <c r="B67" s="19">
        <f>A67</f>
        <v>46450</v>
      </c>
      <c r="C67" s="20" t="str">
        <f>IF(A67="","",IF(COUNTIF('Sărbători'!$A$5:$A$112,A67)&gt;0,"Sărbătoare legală",IF(WEEKDAY(A67,2)&gt;5,"Weekend","Zi lucrătoare")))</f>
        <v>Zi lucrătoare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IF(C67="Zi lucrătoare",'Setări'!$B$6,0)</f>
        <v>8</v>
      </c>
      <c r="J67" s="22">
        <f>H67+IF(OR(G67="Concediu",G67="Concediu medical",G67="Medic",G67="Liber compensatoriu",G67="Delegație"),I67,IF(G67="Jumătate de zi de concediu",I67/2,0))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IF(YEAR(DATE('Setări'!$B$5,1,1)+63)='Setări'!$B$5,DATE('Setări'!$B$5,1,1)+63,"")</f>
        <v>46451</v>
      </c>
      <c r="B68" s="19">
        <f>A68</f>
        <v>46451</v>
      </c>
      <c r="C68" s="20" t="str">
        <f>IF(A68="","",IF(COUNTIF('Sărbători'!$A$5:$A$112,A68)&gt;0,"Sărbătoare legală",IF(WEEKDAY(A68,2)&gt;5,"Weekend","Zi lucrătoare")))</f>
        <v>Zi lucrătoare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IF(C68="Zi lucrătoare",'Setări'!$B$6,0)</f>
        <v>8</v>
      </c>
      <c r="J68" s="22">
        <f>H68+IF(OR(G68="Concediu",G68="Concediu medical",G68="Medic",G68="Liber compensatoriu",G68="Delegație"),I68,IF(G68="Jumătate de zi de concediu",I68/2,0))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IF(YEAR(DATE('Setări'!$B$5,1,1)+64)='Setări'!$B$5,DATE('Setări'!$B$5,1,1)+64,"")</f>
        <v>46452</v>
      </c>
      <c r="B69" s="19">
        <f>A69</f>
        <v>46452</v>
      </c>
      <c r="C69" s="20" t="str">
        <f>IF(A69="","",IF(COUNTIF('Sărbători'!$A$5:$A$112,A69)&gt;0,"Sărbătoare legală",IF(WEEKDAY(A69,2)&gt;5,"Weekend","Zi lucrătoare")))</f>
        <v>Weekend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IF(C69="Zi lucrătoare",'Setări'!$B$6,0)</f>
        <v>0</v>
      </c>
      <c r="J69" s="22">
        <f>H69+IF(OR(G69="Concediu",G69="Concediu medical",G69="Medic",G69="Liber compensatoriu",G69="Delegație"),I69,IF(G69="Jumătate de zi de concediu",I69/2,0))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IF(YEAR(DATE('Setări'!$B$5,1,1)+65)='Setări'!$B$5,DATE('Setări'!$B$5,1,1)+65,"")</f>
        <v>46453</v>
      </c>
      <c r="B70" s="19">
        <f>A70</f>
        <v>46453</v>
      </c>
      <c r="C70" s="20" t="str">
        <f>IF(A70="","",IF(COUNTIF('Sărbători'!$A$5:$A$112,A70)&gt;0,"Sărbătoare legală",IF(WEEKDAY(A70,2)&gt;5,"Weekend","Zi lucrătoare")))</f>
        <v>Weekend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IF(C70="Zi lucrătoare",'Setări'!$B$6,0)</f>
        <v>0</v>
      </c>
      <c r="J70" s="22">
        <f>H70+IF(OR(G70="Concediu",G70="Concediu medical",G70="Medic",G70="Liber compensatoriu",G70="Delegație"),I70,IF(G70="Jumătate de zi de concediu",I70/2,0))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IF(YEAR(DATE('Setări'!$B$5,1,1)+66)='Setări'!$B$5,DATE('Setări'!$B$5,1,1)+66,"")</f>
        <v>46454</v>
      </c>
      <c r="B71" s="19">
        <f>A71</f>
        <v>46454</v>
      </c>
      <c r="C71" s="20" t="str">
        <f>IF(A71="","",IF(COUNTIF('Sărbători'!$A$5:$A$112,A71)&gt;0,"Sărbătoare legală",IF(WEEKDAY(A71,2)&gt;5,"Weekend","Zi lucrătoare")))</f>
        <v>Zi lucrătoare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IF(C71="Zi lucrătoare",'Setări'!$B$6,0)</f>
        <v>8</v>
      </c>
      <c r="J71" s="22">
        <f>H71+IF(OR(G71="Concediu",G71="Concediu medical",G71="Medic",G71="Liber compensatoriu",G71="Delegație"),I71,IF(G71="Jumătate de zi de concediu",I71/2,0))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IF(YEAR(DATE('Setări'!$B$5,1,1)+67)='Setări'!$B$5,DATE('Setări'!$B$5,1,1)+67,"")</f>
        <v>46455</v>
      </c>
      <c r="B72" s="19">
        <f>A72</f>
        <v>46455</v>
      </c>
      <c r="C72" s="20" t="str">
        <f>IF(A72="","",IF(COUNTIF('Sărbători'!$A$5:$A$112,A72)&gt;0,"Sărbătoare legală",IF(WEEKDAY(A72,2)&gt;5,"Weekend","Zi lucrătoare")))</f>
        <v>Zi lucrătoare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IF(C72="Zi lucrătoare",'Setări'!$B$6,0)</f>
        <v>8</v>
      </c>
      <c r="J72" s="22">
        <f>H72+IF(OR(G72="Concediu",G72="Concediu medical",G72="Medic",G72="Liber compensatoriu",G72="Delegație"),I72,IF(G72="Jumătate de zi de concediu",I72/2,0))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IF(YEAR(DATE('Setări'!$B$5,1,1)+68)='Setări'!$B$5,DATE('Setări'!$B$5,1,1)+68,"")</f>
        <v>46456</v>
      </c>
      <c r="B73" s="19">
        <f>A73</f>
        <v>46456</v>
      </c>
      <c r="C73" s="20" t="str">
        <f>IF(A73="","",IF(COUNTIF('Sărbători'!$A$5:$A$112,A73)&gt;0,"Sărbătoare legală",IF(WEEKDAY(A73,2)&gt;5,"Weekend","Zi lucrătoare")))</f>
        <v>Zi lucrătoare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IF(C73="Zi lucrătoare",'Setări'!$B$6,0)</f>
        <v>8</v>
      </c>
      <c r="J73" s="22">
        <f>H73+IF(OR(G73="Concediu",G73="Concediu medical",G73="Medic",G73="Liber compensatoriu",G73="Delegație"),I73,IF(G73="Jumătate de zi de concediu",I73/2,0))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IF(YEAR(DATE('Setări'!$B$5,1,1)+69)='Setări'!$B$5,DATE('Setări'!$B$5,1,1)+69,"")</f>
        <v>46457</v>
      </c>
      <c r="B74" s="19">
        <f>A74</f>
        <v>46457</v>
      </c>
      <c r="C74" s="20" t="str">
        <f>IF(A74="","",IF(COUNTIF('Sărbători'!$A$5:$A$112,A74)&gt;0,"Sărbătoare legală",IF(WEEKDAY(A74,2)&gt;5,"Weekend","Zi lucrătoare")))</f>
        <v>Zi lucrătoare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IF(C74="Zi lucrătoare",'Setări'!$B$6,0)</f>
        <v>8</v>
      </c>
      <c r="J74" s="22">
        <f>H74+IF(OR(G74="Concediu",G74="Concediu medical",G74="Medic",G74="Liber compensatoriu",G74="Delegație"),I74,IF(G74="Jumătate de zi de concediu",I74/2,0))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IF(YEAR(DATE('Setări'!$B$5,1,1)+70)='Setări'!$B$5,DATE('Setări'!$B$5,1,1)+70,"")</f>
        <v>46458</v>
      </c>
      <c r="B75" s="19">
        <f>A75</f>
        <v>46458</v>
      </c>
      <c r="C75" s="20" t="str">
        <f>IF(A75="","",IF(COUNTIF('Sărbători'!$A$5:$A$112,A75)&gt;0,"Sărbătoare legală",IF(WEEKDAY(A75,2)&gt;5,"Weekend","Zi lucrătoare")))</f>
        <v>Zi lucrătoare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IF(C75="Zi lucrătoare",'Setări'!$B$6,0)</f>
        <v>8</v>
      </c>
      <c r="J75" s="22">
        <f>H75+IF(OR(G75="Concediu",G75="Concediu medical",G75="Medic",G75="Liber compensatoriu",G75="Delegație"),I75,IF(G75="Jumătate de zi de concediu",I75/2,0))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IF(YEAR(DATE('Setări'!$B$5,1,1)+71)='Setări'!$B$5,DATE('Setări'!$B$5,1,1)+71,"")</f>
        <v>46459</v>
      </c>
      <c r="B76" s="19">
        <f>A76</f>
        <v>46459</v>
      </c>
      <c r="C76" s="20" t="str">
        <f>IF(A76="","",IF(COUNTIF('Sărbători'!$A$5:$A$112,A76)&gt;0,"Sărbătoare legală",IF(WEEKDAY(A76,2)&gt;5,"Weekend","Zi lucrătoare")))</f>
        <v>Weekend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IF(C76="Zi lucrătoare",'Setări'!$B$6,0)</f>
        <v>0</v>
      </c>
      <c r="J76" s="22">
        <f>H76+IF(OR(G76="Concediu",G76="Concediu medical",G76="Medic",G76="Liber compensatoriu",G76="Delegație"),I76,IF(G76="Jumătate de zi de concediu",I76/2,0))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IF(YEAR(DATE('Setări'!$B$5,1,1)+72)='Setări'!$B$5,DATE('Setări'!$B$5,1,1)+72,"")</f>
        <v>46460</v>
      </c>
      <c r="B77" s="19">
        <f>A77</f>
        <v>46460</v>
      </c>
      <c r="C77" s="20" t="str">
        <f>IF(A77="","",IF(COUNTIF('Sărbători'!$A$5:$A$112,A77)&gt;0,"Sărbătoare legală",IF(WEEKDAY(A77,2)&gt;5,"Weekend","Zi lucrătoare")))</f>
        <v>Weekend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IF(C77="Zi lucrătoare",'Setări'!$B$6,0)</f>
        <v>0</v>
      </c>
      <c r="J77" s="22">
        <f>H77+IF(OR(G77="Concediu",G77="Concediu medical",G77="Medic",G77="Liber compensatoriu",G77="Delegație"),I77,IF(G77="Jumătate de zi de concediu",I77/2,0))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IF(YEAR(DATE('Setări'!$B$5,1,1)+73)='Setări'!$B$5,DATE('Setări'!$B$5,1,1)+73,"")</f>
        <v>46461</v>
      </c>
      <c r="B78" s="19">
        <f>A78</f>
        <v>46461</v>
      </c>
      <c r="C78" s="20" t="str">
        <f>IF(A78="","",IF(COUNTIF('Sărbători'!$A$5:$A$112,A78)&gt;0,"Sărbătoare legală",IF(WEEKDAY(A78,2)&gt;5,"Weekend","Zi lucrătoare")))</f>
        <v>Zi lucrătoare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IF(C78="Zi lucrătoare",'Setări'!$B$6,0)</f>
        <v>8</v>
      </c>
      <c r="J78" s="22">
        <f>H78+IF(OR(G78="Concediu",G78="Concediu medical",G78="Medic",G78="Liber compensatoriu",G78="Delegație"),I78,IF(G78="Jumătate de zi de concediu",I78/2,0))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IF(YEAR(DATE('Setări'!$B$5,1,1)+74)='Setări'!$B$5,DATE('Setări'!$B$5,1,1)+74,"")</f>
        <v>46462</v>
      </c>
      <c r="B79" s="19">
        <f>A79</f>
        <v>46462</v>
      </c>
      <c r="C79" s="20" t="str">
        <f>IF(A79="","",IF(COUNTIF('Sărbători'!$A$5:$A$112,A79)&gt;0,"Sărbătoare legală",IF(WEEKDAY(A79,2)&gt;5,"Weekend","Zi lucrătoare")))</f>
        <v>Zi lucrătoare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IF(C79="Zi lucrătoare",'Setări'!$B$6,0)</f>
        <v>8</v>
      </c>
      <c r="J79" s="22">
        <f>H79+IF(OR(G79="Concediu",G79="Concediu medical",G79="Medic",G79="Liber compensatoriu",G79="Delegație"),I79,IF(G79="Jumătate de zi de concediu",I79/2,0))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IF(YEAR(DATE('Setări'!$B$5,1,1)+75)='Setări'!$B$5,DATE('Setări'!$B$5,1,1)+75,"")</f>
        <v>46463</v>
      </c>
      <c r="B80" s="19">
        <f>A80</f>
        <v>46463</v>
      </c>
      <c r="C80" s="20" t="str">
        <f>IF(A80="","",IF(COUNTIF('Sărbători'!$A$5:$A$112,A80)&gt;0,"Sărbătoare legală",IF(WEEKDAY(A80,2)&gt;5,"Weekend","Zi lucrătoare")))</f>
        <v>Zi lucrătoare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IF(C80="Zi lucrătoare",'Setări'!$B$6,0)</f>
        <v>8</v>
      </c>
      <c r="J80" s="22">
        <f>H80+IF(OR(G80="Concediu",G80="Concediu medical",G80="Medic",G80="Liber compensatoriu",G80="Delegație"),I80,IF(G80="Jumătate de zi de concediu",I80/2,0))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IF(YEAR(DATE('Setări'!$B$5,1,1)+76)='Setări'!$B$5,DATE('Setări'!$B$5,1,1)+76,"")</f>
        <v>46464</v>
      </c>
      <c r="B81" s="19">
        <f>A81</f>
        <v>46464</v>
      </c>
      <c r="C81" s="20" t="str">
        <f>IF(A81="","",IF(COUNTIF('Sărbători'!$A$5:$A$112,A81)&gt;0,"Sărbătoare legală",IF(WEEKDAY(A81,2)&gt;5,"Weekend","Zi lucrătoare")))</f>
        <v>Zi lucrătoare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IF(C81="Zi lucrătoare",'Setări'!$B$6,0)</f>
        <v>8</v>
      </c>
      <c r="J81" s="22">
        <f>H81+IF(OR(G81="Concediu",G81="Concediu medical",G81="Medic",G81="Liber compensatoriu",G81="Delegație"),I81,IF(G81="Jumătate de zi de concediu",I81/2,0))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IF(YEAR(DATE('Setări'!$B$5,1,1)+77)='Setări'!$B$5,DATE('Setări'!$B$5,1,1)+77,"")</f>
        <v>46465</v>
      </c>
      <c r="B82" s="19">
        <f>A82</f>
        <v>46465</v>
      </c>
      <c r="C82" s="20" t="str">
        <f>IF(A82="","",IF(COUNTIF('Sărbători'!$A$5:$A$112,A82)&gt;0,"Sărbătoare legală",IF(WEEKDAY(A82,2)&gt;5,"Weekend","Zi lucrătoare")))</f>
        <v>Zi lucrătoare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IF(C82="Zi lucrătoare",'Setări'!$B$6,0)</f>
        <v>8</v>
      </c>
      <c r="J82" s="22">
        <f>H82+IF(OR(G82="Concediu",G82="Concediu medical",G82="Medic",G82="Liber compensatoriu",G82="Delegație"),I82,IF(G82="Jumătate de zi de concediu",I82/2,0))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IF(YEAR(DATE('Setări'!$B$5,1,1)+78)='Setări'!$B$5,DATE('Setări'!$B$5,1,1)+78,"")</f>
        <v>46466</v>
      </c>
      <c r="B83" s="19">
        <f>A83</f>
        <v>46466</v>
      </c>
      <c r="C83" s="20" t="str">
        <f>IF(A83="","",IF(COUNTIF('Sărbători'!$A$5:$A$112,A83)&gt;0,"Sărbătoare legală",IF(WEEKDAY(A83,2)&gt;5,"Weekend","Zi lucrătoare")))</f>
        <v>Weekend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IF(C83="Zi lucrătoare",'Setări'!$B$6,0)</f>
        <v>0</v>
      </c>
      <c r="J83" s="22">
        <f>H83+IF(OR(G83="Concediu",G83="Concediu medical",G83="Medic",G83="Liber compensatoriu",G83="Delegație"),I83,IF(G83="Jumătate de zi de concediu",I83/2,0))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IF(YEAR(DATE('Setări'!$B$5,1,1)+79)='Setări'!$B$5,DATE('Setări'!$B$5,1,1)+79,"")</f>
        <v>46467</v>
      </c>
      <c r="B84" s="19">
        <f>A84</f>
        <v>46467</v>
      </c>
      <c r="C84" s="20" t="str">
        <f>IF(A84="","",IF(COUNTIF('Sărbători'!$A$5:$A$112,A84)&gt;0,"Sărbătoare legală",IF(WEEKDAY(A84,2)&gt;5,"Weekend","Zi lucrătoare")))</f>
        <v>Weekend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IF(C84="Zi lucrătoare",'Setări'!$B$6,0)</f>
        <v>0</v>
      </c>
      <c r="J84" s="22">
        <f>H84+IF(OR(G84="Concediu",G84="Concediu medical",G84="Medic",G84="Liber compensatoriu",G84="Delegație"),I84,IF(G84="Jumătate de zi de concediu",I84/2,0))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IF(YEAR(DATE('Setări'!$B$5,1,1)+80)='Setări'!$B$5,DATE('Setări'!$B$5,1,1)+80,"")</f>
        <v>46468</v>
      </c>
      <c r="B85" s="19">
        <f>A85</f>
        <v>46468</v>
      </c>
      <c r="C85" s="20" t="str">
        <f>IF(A85="","",IF(COUNTIF('Sărbători'!$A$5:$A$112,A85)&gt;0,"Sărbătoare legală",IF(WEEKDAY(A85,2)&gt;5,"Weekend","Zi lucrătoare")))</f>
        <v>Zi lucrătoare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IF(C85="Zi lucrătoare",'Setări'!$B$6,0)</f>
        <v>8</v>
      </c>
      <c r="J85" s="22">
        <f>H85+IF(OR(G85="Concediu",G85="Concediu medical",G85="Medic",G85="Liber compensatoriu",G85="Delegație"),I85,IF(G85="Jumătate de zi de concediu",I85/2,0))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IF(YEAR(DATE('Setări'!$B$5,1,1)+81)='Setări'!$B$5,DATE('Setări'!$B$5,1,1)+81,"")</f>
        <v>46469</v>
      </c>
      <c r="B86" s="19">
        <f>A86</f>
        <v>46469</v>
      </c>
      <c r="C86" s="20" t="str">
        <f>IF(A86="","",IF(COUNTIF('Sărbători'!$A$5:$A$112,A86)&gt;0,"Sărbătoare legală",IF(WEEKDAY(A86,2)&gt;5,"Weekend","Zi lucrătoare")))</f>
        <v>Zi lucrătoare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IF(C86="Zi lucrătoare",'Setări'!$B$6,0)</f>
        <v>8</v>
      </c>
      <c r="J86" s="22">
        <f>H86+IF(OR(G86="Concediu",G86="Concediu medical",G86="Medic",G86="Liber compensatoriu",G86="Delegație"),I86,IF(G86="Jumătate de zi de concediu",I86/2,0))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IF(YEAR(DATE('Setări'!$B$5,1,1)+82)='Setări'!$B$5,DATE('Setări'!$B$5,1,1)+82,"")</f>
        <v>46470</v>
      </c>
      <c r="B87" s="19">
        <f>A87</f>
        <v>46470</v>
      </c>
      <c r="C87" s="20" t="str">
        <f>IF(A87="","",IF(COUNTIF('Sărbători'!$A$5:$A$112,A87)&gt;0,"Sărbătoare legală",IF(WEEKDAY(A87,2)&gt;5,"Weekend","Zi lucrătoare")))</f>
        <v>Zi lucrătoare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IF(C87="Zi lucrătoare",'Setări'!$B$6,0)</f>
        <v>8</v>
      </c>
      <c r="J87" s="22">
        <f>H87+IF(OR(G87="Concediu",G87="Concediu medical",G87="Medic",G87="Liber compensatoriu",G87="Delegație"),I87,IF(G87="Jumătate de zi de concediu",I87/2,0))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IF(YEAR(DATE('Setări'!$B$5,1,1)+83)='Setări'!$B$5,DATE('Setări'!$B$5,1,1)+83,"")</f>
        <v>46471</v>
      </c>
      <c r="B88" s="19">
        <f>A88</f>
        <v>46471</v>
      </c>
      <c r="C88" s="20" t="str">
        <f>IF(A88="","",IF(COUNTIF('Sărbători'!$A$5:$A$112,A88)&gt;0,"Sărbătoare legală",IF(WEEKDAY(A88,2)&gt;5,"Weekend","Zi lucrătoare")))</f>
        <v>Zi lucrătoare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IF(C88="Zi lucrătoare",'Setări'!$B$6,0)</f>
        <v>8</v>
      </c>
      <c r="J88" s="22">
        <f>H88+IF(OR(G88="Concediu",G88="Concediu medical",G88="Medic",G88="Liber compensatoriu",G88="Delegație"),I88,IF(G88="Jumătate de zi de concediu",I88/2,0))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IF(YEAR(DATE('Setări'!$B$5,1,1)+84)='Setări'!$B$5,DATE('Setări'!$B$5,1,1)+84,"")</f>
        <v>46472</v>
      </c>
      <c r="B89" s="19">
        <f>A89</f>
        <v>46472</v>
      </c>
      <c r="C89" s="20" t="str">
        <f>IF(A89="","",IF(COUNTIF('Sărbători'!$A$5:$A$112,A89)&gt;0,"Sărbătoare legală",IF(WEEKDAY(A89,2)&gt;5,"Weekend","Zi lucrătoare")))</f>
        <v>Zi lucrătoare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IF(C89="Zi lucrătoare",'Setări'!$B$6,0)</f>
        <v>8</v>
      </c>
      <c r="J89" s="22">
        <f>H89+IF(OR(G89="Concediu",G89="Concediu medical",G89="Medic",G89="Liber compensatoriu",G89="Delegație"),I89,IF(G89="Jumătate de zi de concediu",I89/2,0))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IF(YEAR(DATE('Setări'!$B$5,1,1)+85)='Setări'!$B$5,DATE('Setări'!$B$5,1,1)+85,"")</f>
        <v>46473</v>
      </c>
      <c r="B90" s="19">
        <f>A90</f>
        <v>46473</v>
      </c>
      <c r="C90" s="20" t="str">
        <f>IF(A90="","",IF(COUNTIF('Sărbători'!$A$5:$A$112,A90)&gt;0,"Sărbătoare legală",IF(WEEKDAY(A90,2)&gt;5,"Weekend","Zi lucrătoare")))</f>
        <v>Weekend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IF(C90="Zi lucrătoare",'Setări'!$B$6,0)</f>
        <v>0</v>
      </c>
      <c r="J90" s="22">
        <f>H90+IF(OR(G90="Concediu",G90="Concediu medical",G90="Medic",G90="Liber compensatoriu",G90="Delegație"),I90,IF(G90="Jumătate de zi de concediu",I90/2,0))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IF(YEAR(DATE('Setări'!$B$5,1,1)+86)='Setări'!$B$5,DATE('Setări'!$B$5,1,1)+86,"")</f>
        <v>46474</v>
      </c>
      <c r="B91" s="19">
        <f>A91</f>
        <v>46474</v>
      </c>
      <c r="C91" s="20" t="str">
        <f>IF(A91="","",IF(COUNTIF('Sărbători'!$A$5:$A$112,A91)&gt;0,"Sărbătoare legală",IF(WEEKDAY(A91,2)&gt;5,"Weekend","Zi lucrătoare")))</f>
        <v>Weekend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IF(C91="Zi lucrătoare",'Setări'!$B$6,0)</f>
        <v>0</v>
      </c>
      <c r="J91" s="22">
        <f>H91+IF(OR(G91="Concediu",G91="Concediu medical",G91="Medic",G91="Liber compensatoriu",G91="Delegație"),I91,IF(G91="Jumătate de zi de concediu",I91/2,0))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IF(YEAR(DATE('Setări'!$B$5,1,1)+87)='Setări'!$B$5,DATE('Setări'!$B$5,1,1)+87,"")</f>
        <v>46475</v>
      </c>
      <c r="B92" s="19">
        <f>A92</f>
        <v>46475</v>
      </c>
      <c r="C92" s="20" t="str">
        <f>IF(A92="","",IF(COUNTIF('Sărbători'!$A$5:$A$112,A92)&gt;0,"Sărbătoare legală",IF(WEEKDAY(A92,2)&gt;5,"Weekend","Zi lucrătoare")))</f>
        <v>Zi lucrătoare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IF(C92="Zi lucrătoare",'Setări'!$B$6,0)</f>
        <v>8</v>
      </c>
      <c r="J92" s="22">
        <f>H92+IF(OR(G92="Concediu",G92="Concediu medical",G92="Medic",G92="Liber compensatoriu",G92="Delegație"),I92,IF(G92="Jumătate de zi de concediu",I92/2,0))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IF(YEAR(DATE('Setări'!$B$5,1,1)+88)='Setări'!$B$5,DATE('Setări'!$B$5,1,1)+88,"")</f>
        <v>46476</v>
      </c>
      <c r="B93" s="19">
        <f>A93</f>
        <v>46476</v>
      </c>
      <c r="C93" s="20" t="str">
        <f>IF(A93="","",IF(COUNTIF('Sărbători'!$A$5:$A$112,A93)&gt;0,"Sărbătoare legală",IF(WEEKDAY(A93,2)&gt;5,"Weekend","Zi lucrătoare")))</f>
        <v>Zi lucrătoare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IF(C93="Zi lucrătoare",'Setări'!$B$6,0)</f>
        <v>8</v>
      </c>
      <c r="J93" s="22">
        <f>H93+IF(OR(G93="Concediu",G93="Concediu medical",G93="Medic",G93="Liber compensatoriu",G93="Delegație"),I93,IF(G93="Jumătate de zi de concediu",I93/2,0))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IF(YEAR(DATE('Setări'!$B$5,1,1)+89)='Setări'!$B$5,DATE('Setări'!$B$5,1,1)+89,"")</f>
        <v>46477</v>
      </c>
      <c r="B94" s="19">
        <f>A94</f>
        <v>46477</v>
      </c>
      <c r="C94" s="20" t="str">
        <f>IF(A94="","",IF(COUNTIF('Sărbători'!$A$5:$A$112,A94)&gt;0,"Sărbătoare legală",IF(WEEKDAY(A94,2)&gt;5,"Weekend","Zi lucrătoare")))</f>
        <v>Zi lucrătoare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IF(C94="Zi lucrătoare",'Setări'!$B$6,0)</f>
        <v>8</v>
      </c>
      <c r="J94" s="22">
        <f>H94+IF(OR(G94="Concediu",G94="Concediu medical",G94="Medic",G94="Liber compensatoriu",G94="Delegație"),I94,IF(G94="Jumătate de zi de concediu",I94/2,0))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IF(YEAR(DATE('Setări'!$B$5,1,1)+90)='Setări'!$B$5,DATE('Setări'!$B$5,1,1)+90,"")</f>
        <v>46478</v>
      </c>
      <c r="B95" s="19">
        <f>A95</f>
        <v>46478</v>
      </c>
      <c r="C95" s="20" t="str">
        <f>IF(A95="","",IF(COUNTIF('Sărbători'!$A$5:$A$112,A95)&gt;0,"Sărbătoare legală",IF(WEEKDAY(A95,2)&gt;5,"Weekend","Zi lucrătoare")))</f>
        <v>Zi lucrătoare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IF(C95="Zi lucrătoare",'Setări'!$B$6,0)</f>
        <v>8</v>
      </c>
      <c r="J95" s="22">
        <f>H95+IF(OR(G95="Concediu",G95="Concediu medical",G95="Medic",G95="Liber compensatoriu",G95="Delegație"),I95,IF(G95="Jumătate de zi de concediu",I95/2,0))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IF(YEAR(DATE('Setări'!$B$5,1,1)+91)='Setări'!$B$5,DATE('Setări'!$B$5,1,1)+91,"")</f>
        <v>46479</v>
      </c>
      <c r="B96" s="19">
        <f>A96</f>
        <v>46479</v>
      </c>
      <c r="C96" s="20" t="str">
        <f>IF(A96="","",IF(COUNTIF('Sărbători'!$A$5:$A$112,A96)&gt;0,"Sărbătoare legală",IF(WEEKDAY(A96,2)&gt;5,"Weekend","Zi lucrătoare")))</f>
        <v>Zi lucrătoare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IF(C96="Zi lucrătoare",'Setări'!$B$6,0)</f>
        <v>8</v>
      </c>
      <c r="J96" s="22">
        <f>H96+IF(OR(G96="Concediu",G96="Concediu medical",G96="Medic",G96="Liber compensatoriu",G96="Delegație"),I96,IF(G96="Jumătate de zi de concediu",I96/2,0))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IF(YEAR(DATE('Setări'!$B$5,1,1)+92)='Setări'!$B$5,DATE('Setări'!$B$5,1,1)+92,"")</f>
        <v>46480</v>
      </c>
      <c r="B97" s="19">
        <f>A97</f>
        <v>46480</v>
      </c>
      <c r="C97" s="20" t="str">
        <f>IF(A97="","",IF(COUNTIF('Sărbători'!$A$5:$A$112,A97)&gt;0,"Sărbătoare legală",IF(WEEKDAY(A97,2)&gt;5,"Weekend","Zi lucrătoare")))</f>
        <v>Weekend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IF(C97="Zi lucrătoare",'Setări'!$B$6,0)</f>
        <v>0</v>
      </c>
      <c r="J97" s="22">
        <f>H97+IF(OR(G97="Concediu",G97="Concediu medical",G97="Medic",G97="Liber compensatoriu",G97="Delegație"),I97,IF(G97="Jumătate de zi de concediu",I97/2,0))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IF(YEAR(DATE('Setări'!$B$5,1,1)+93)='Setări'!$B$5,DATE('Setări'!$B$5,1,1)+93,"")</f>
        <v>46481</v>
      </c>
      <c r="B98" s="19">
        <f>A98</f>
        <v>46481</v>
      </c>
      <c r="C98" s="20" t="str">
        <f>IF(A98="","",IF(COUNTIF('Sărbători'!$A$5:$A$112,A98)&gt;0,"Sărbătoare legală",IF(WEEKDAY(A98,2)&gt;5,"Weekend","Zi lucrătoare")))</f>
        <v>Weekend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IF(C98="Zi lucrătoare",'Setări'!$B$6,0)</f>
        <v>0</v>
      </c>
      <c r="J98" s="22">
        <f>H98+IF(OR(G98="Concediu",G98="Concediu medical",G98="Medic",G98="Liber compensatoriu",G98="Delegație"),I98,IF(G98="Jumătate de zi de concediu",I98/2,0))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IF(YEAR(DATE('Setări'!$B$5,1,1)+94)='Setări'!$B$5,DATE('Setări'!$B$5,1,1)+94,"")</f>
        <v>46482</v>
      </c>
      <c r="B99" s="19">
        <f>A99</f>
        <v>46482</v>
      </c>
      <c r="C99" s="20" t="str">
        <f>IF(A99="","",IF(COUNTIF('Sărbători'!$A$5:$A$112,A99)&gt;0,"Sărbătoare legală",IF(WEEKDAY(A99,2)&gt;5,"Weekend","Zi lucrătoare")))</f>
        <v>Zi lucrătoare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IF(C99="Zi lucrătoare",'Setări'!$B$6,0)</f>
        <v>8</v>
      </c>
      <c r="J99" s="22">
        <f>H99+IF(OR(G99="Concediu",G99="Concediu medical",G99="Medic",G99="Liber compensatoriu",G99="Delegație"),I99,IF(G99="Jumătate de zi de concediu",I99/2,0))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IF(YEAR(DATE('Setări'!$B$5,1,1)+95)='Setări'!$B$5,DATE('Setări'!$B$5,1,1)+95,"")</f>
        <v>46483</v>
      </c>
      <c r="B100" s="19">
        <f>A100</f>
        <v>46483</v>
      </c>
      <c r="C100" s="20" t="str">
        <f>IF(A100="","",IF(COUNTIF('Sărbători'!$A$5:$A$112,A100)&gt;0,"Sărbătoare legală",IF(WEEKDAY(A100,2)&gt;5,"Weekend","Zi lucrătoare")))</f>
        <v>Zi lucrătoare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IF(C100="Zi lucrătoare",'Setări'!$B$6,0)</f>
        <v>8</v>
      </c>
      <c r="J100" s="22">
        <f>H100+IF(OR(G100="Concediu",G100="Concediu medical",G100="Medic",G100="Liber compensatoriu",G100="Delegație"),I100,IF(G100="Jumătate de zi de concediu",I100/2,0))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IF(YEAR(DATE('Setări'!$B$5,1,1)+96)='Setări'!$B$5,DATE('Setări'!$B$5,1,1)+96,"")</f>
        <v>46484</v>
      </c>
      <c r="B101" s="19">
        <f>A101</f>
        <v>46484</v>
      </c>
      <c r="C101" s="20" t="str">
        <f>IF(A101="","",IF(COUNTIF('Sărbători'!$A$5:$A$112,A101)&gt;0,"Sărbătoare legală",IF(WEEKDAY(A101,2)&gt;5,"Weekend","Zi lucrătoare")))</f>
        <v>Zi lucrătoare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IF(C101="Zi lucrătoare",'Setări'!$B$6,0)</f>
        <v>8</v>
      </c>
      <c r="J101" s="22">
        <f>H101+IF(OR(G101="Concediu",G101="Concediu medical",G101="Medic",G101="Liber compensatoriu",G101="Delegație"),I101,IF(G101="Jumătate de zi de concediu",I101/2,0))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IF(YEAR(DATE('Setări'!$B$5,1,1)+97)='Setări'!$B$5,DATE('Setări'!$B$5,1,1)+97,"")</f>
        <v>46485</v>
      </c>
      <c r="B102" s="19">
        <f>A102</f>
        <v>46485</v>
      </c>
      <c r="C102" s="20" t="str">
        <f>IF(A102="","",IF(COUNTIF('Sărbători'!$A$5:$A$112,A102)&gt;0,"Sărbătoare legală",IF(WEEKDAY(A102,2)&gt;5,"Weekend","Zi lucrătoare")))</f>
        <v>Zi lucrătoare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IF(C102="Zi lucrătoare",'Setări'!$B$6,0)</f>
        <v>8</v>
      </c>
      <c r="J102" s="22">
        <f>H102+IF(OR(G102="Concediu",G102="Concediu medical",G102="Medic",G102="Liber compensatoriu",G102="Delegație"),I102,IF(G102="Jumătate de zi de concediu",I102/2,0))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IF(YEAR(DATE('Setări'!$B$5,1,1)+98)='Setări'!$B$5,DATE('Setări'!$B$5,1,1)+98,"")</f>
        <v>46486</v>
      </c>
      <c r="B103" s="19">
        <f>A103</f>
        <v>46486</v>
      </c>
      <c r="C103" s="20" t="str">
        <f>IF(A103="","",IF(COUNTIF('Sărbători'!$A$5:$A$112,A103)&gt;0,"Sărbătoare legală",IF(WEEKDAY(A103,2)&gt;5,"Weekend","Zi lucrătoare")))</f>
        <v>Zi lucrătoare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IF(C103="Zi lucrătoare",'Setări'!$B$6,0)</f>
        <v>8</v>
      </c>
      <c r="J103" s="22">
        <f>H103+IF(OR(G103="Concediu",G103="Concediu medical",G103="Medic",G103="Liber compensatoriu",G103="Delegație"),I103,IF(G103="Jumătate de zi de concediu",I103/2,0))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IF(YEAR(DATE('Setări'!$B$5,1,1)+99)='Setări'!$B$5,DATE('Setări'!$B$5,1,1)+99,"")</f>
        <v>46487</v>
      </c>
      <c r="B104" s="19">
        <f>A104</f>
        <v>46487</v>
      </c>
      <c r="C104" s="20" t="str">
        <f>IF(A104="","",IF(COUNTIF('Sărbători'!$A$5:$A$112,A104)&gt;0,"Sărbătoare legală",IF(WEEKDAY(A104,2)&gt;5,"Weekend","Zi lucrătoare")))</f>
        <v>Weekend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IF(C104="Zi lucrătoare",'Setări'!$B$6,0)</f>
        <v>0</v>
      </c>
      <c r="J104" s="22">
        <f>H104+IF(OR(G104="Concediu",G104="Concediu medical",G104="Medic",G104="Liber compensatoriu",G104="Delegație"),I104,IF(G104="Jumătate de zi de concediu",I104/2,0))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IF(YEAR(DATE('Setări'!$B$5,1,1)+100)='Setări'!$B$5,DATE('Setări'!$B$5,1,1)+100,"")</f>
        <v>46488</v>
      </c>
      <c r="B105" s="19">
        <f>A105</f>
        <v>46488</v>
      </c>
      <c r="C105" s="20" t="str">
        <f>IF(A105="","",IF(COUNTIF('Sărbători'!$A$5:$A$112,A105)&gt;0,"Sărbătoare legală",IF(WEEKDAY(A105,2)&gt;5,"Weekend","Zi lucrătoare")))</f>
        <v>Weekend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IF(C105="Zi lucrătoare",'Setări'!$B$6,0)</f>
        <v>0</v>
      </c>
      <c r="J105" s="22">
        <f>H105+IF(OR(G105="Concediu",G105="Concediu medical",G105="Medic",G105="Liber compensatoriu",G105="Delegație"),I105,IF(G105="Jumătate de zi de concediu",I105/2,0))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IF(YEAR(DATE('Setări'!$B$5,1,1)+101)='Setări'!$B$5,DATE('Setări'!$B$5,1,1)+101,"")</f>
        <v>46489</v>
      </c>
      <c r="B106" s="19">
        <f>A106</f>
        <v>46489</v>
      </c>
      <c r="C106" s="20" t="str">
        <f>IF(A106="","",IF(COUNTIF('Sărbători'!$A$5:$A$112,A106)&gt;0,"Sărbătoare legală",IF(WEEKDAY(A106,2)&gt;5,"Weekend","Zi lucrătoare")))</f>
        <v>Zi lucrătoare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IF(C106="Zi lucrătoare",'Setări'!$B$6,0)</f>
        <v>8</v>
      </c>
      <c r="J106" s="22">
        <f>H106+IF(OR(G106="Concediu",G106="Concediu medical",G106="Medic",G106="Liber compensatoriu",G106="Delegație"),I106,IF(G106="Jumătate de zi de concediu",I106/2,0))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IF(YEAR(DATE('Setări'!$B$5,1,1)+102)='Setări'!$B$5,DATE('Setări'!$B$5,1,1)+102,"")</f>
        <v>46490</v>
      </c>
      <c r="B107" s="19">
        <f>A107</f>
        <v>46490</v>
      </c>
      <c r="C107" s="20" t="str">
        <f>IF(A107="","",IF(COUNTIF('Sărbători'!$A$5:$A$112,A107)&gt;0,"Sărbătoare legală",IF(WEEKDAY(A107,2)&gt;5,"Weekend","Zi lucrătoare")))</f>
        <v>Zi lucrătoare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IF(C107="Zi lucrătoare",'Setări'!$B$6,0)</f>
        <v>8</v>
      </c>
      <c r="J107" s="22">
        <f>H107+IF(OR(G107="Concediu",G107="Concediu medical",G107="Medic",G107="Liber compensatoriu",G107="Delegație"),I107,IF(G107="Jumătate de zi de concediu",I107/2,0))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IF(YEAR(DATE('Setări'!$B$5,1,1)+103)='Setări'!$B$5,DATE('Setări'!$B$5,1,1)+103,"")</f>
        <v>46491</v>
      </c>
      <c r="B108" s="19">
        <f>A108</f>
        <v>46491</v>
      </c>
      <c r="C108" s="20" t="str">
        <f>IF(A108="","",IF(COUNTIF('Sărbători'!$A$5:$A$112,A108)&gt;0,"Sărbătoare legală",IF(WEEKDAY(A108,2)&gt;5,"Weekend","Zi lucrătoare")))</f>
        <v>Zi lucrătoare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IF(C108="Zi lucrătoare",'Setări'!$B$6,0)</f>
        <v>8</v>
      </c>
      <c r="J108" s="22">
        <f>H108+IF(OR(G108="Concediu",G108="Concediu medical",G108="Medic",G108="Liber compensatoriu",G108="Delegație"),I108,IF(G108="Jumătate de zi de concediu",I108/2,0))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IF(YEAR(DATE('Setări'!$B$5,1,1)+104)='Setări'!$B$5,DATE('Setări'!$B$5,1,1)+104,"")</f>
        <v>46492</v>
      </c>
      <c r="B109" s="19">
        <f>A109</f>
        <v>46492</v>
      </c>
      <c r="C109" s="20" t="str">
        <f>IF(A109="","",IF(COUNTIF('Sărbători'!$A$5:$A$112,A109)&gt;0,"Sărbătoare legală",IF(WEEKDAY(A109,2)&gt;5,"Weekend","Zi lucrătoare")))</f>
        <v>Zi lucrătoare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IF(C109="Zi lucrătoare",'Setări'!$B$6,0)</f>
        <v>8</v>
      </c>
      <c r="J109" s="22">
        <f>H109+IF(OR(G109="Concediu",G109="Concediu medical",G109="Medic",G109="Liber compensatoriu",G109="Delegație"),I109,IF(G109="Jumătate de zi de concediu",I109/2,0))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IF(YEAR(DATE('Setări'!$B$5,1,1)+105)='Setări'!$B$5,DATE('Setări'!$B$5,1,1)+105,"")</f>
        <v>46493</v>
      </c>
      <c r="B110" s="19">
        <f>A110</f>
        <v>46493</v>
      </c>
      <c r="C110" s="20" t="str">
        <f>IF(A110="","",IF(COUNTIF('Sărbători'!$A$5:$A$112,A110)&gt;0,"Sărbătoare legală",IF(WEEKDAY(A110,2)&gt;5,"Weekend","Zi lucrătoare")))</f>
        <v>Zi lucrătoare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IF(C110="Zi lucrătoare",'Setări'!$B$6,0)</f>
        <v>8</v>
      </c>
      <c r="J110" s="22">
        <f>H110+IF(OR(G110="Concediu",G110="Concediu medical",G110="Medic",G110="Liber compensatoriu",G110="Delegație"),I110,IF(G110="Jumătate de zi de concediu",I110/2,0))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IF(YEAR(DATE('Setări'!$B$5,1,1)+106)='Setări'!$B$5,DATE('Setări'!$B$5,1,1)+106,"")</f>
        <v>46494</v>
      </c>
      <c r="B111" s="19">
        <f>A111</f>
        <v>46494</v>
      </c>
      <c r="C111" s="20" t="str">
        <f>IF(A111="","",IF(COUNTIF('Sărbători'!$A$5:$A$112,A111)&gt;0,"Sărbătoare legală",IF(WEEKDAY(A111,2)&gt;5,"Weekend","Zi lucrătoare")))</f>
        <v>Weekend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IF(C111="Zi lucrătoare",'Setări'!$B$6,0)</f>
        <v>0</v>
      </c>
      <c r="J111" s="22">
        <f>H111+IF(OR(G111="Concediu",G111="Concediu medical",G111="Medic",G111="Liber compensatoriu",G111="Delegație"),I111,IF(G111="Jumătate de zi de concediu",I111/2,0))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IF(YEAR(DATE('Setări'!$B$5,1,1)+107)='Setări'!$B$5,DATE('Setări'!$B$5,1,1)+107,"")</f>
        <v>46495</v>
      </c>
      <c r="B112" s="19">
        <f>A112</f>
        <v>46495</v>
      </c>
      <c r="C112" s="20" t="str">
        <f>IF(A112="","",IF(COUNTIF('Sărbători'!$A$5:$A$112,A112)&gt;0,"Sărbătoare legală",IF(WEEKDAY(A112,2)&gt;5,"Weekend","Zi lucrătoare")))</f>
        <v>Weekend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IF(C112="Zi lucrătoare",'Setări'!$B$6,0)</f>
        <v>0</v>
      </c>
      <c r="J112" s="22">
        <f>H112+IF(OR(G112="Concediu",G112="Concediu medical",G112="Medic",G112="Liber compensatoriu",G112="Delegație"),I112,IF(G112="Jumătate de zi de concediu",I112/2,0))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IF(YEAR(DATE('Setări'!$B$5,1,1)+108)='Setări'!$B$5,DATE('Setări'!$B$5,1,1)+108,"")</f>
        <v>46496</v>
      </c>
      <c r="B113" s="19">
        <f>A113</f>
        <v>46496</v>
      </c>
      <c r="C113" s="20" t="str">
        <f>IF(A113="","",IF(COUNTIF('Sărbători'!$A$5:$A$112,A113)&gt;0,"Sărbătoare legală",IF(WEEKDAY(A113,2)&gt;5,"Weekend","Zi lucrătoare")))</f>
        <v>Zi lucrătoare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IF(C113="Zi lucrătoare",'Setări'!$B$6,0)</f>
        <v>8</v>
      </c>
      <c r="J113" s="22">
        <f>H113+IF(OR(G113="Concediu",G113="Concediu medical",G113="Medic",G113="Liber compensatoriu",G113="Delegație"),I113,IF(G113="Jumătate de zi de concediu",I113/2,0))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IF(YEAR(DATE('Setări'!$B$5,1,1)+109)='Setări'!$B$5,DATE('Setări'!$B$5,1,1)+109,"")</f>
        <v>46497</v>
      </c>
      <c r="B114" s="19">
        <f>A114</f>
        <v>46497</v>
      </c>
      <c r="C114" s="20" t="str">
        <f>IF(A114="","",IF(COUNTIF('Sărbători'!$A$5:$A$112,A114)&gt;0,"Sărbătoare legală",IF(WEEKDAY(A114,2)&gt;5,"Weekend","Zi lucrătoare")))</f>
        <v>Zi lucrătoare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IF(C114="Zi lucrătoare",'Setări'!$B$6,0)</f>
        <v>8</v>
      </c>
      <c r="J114" s="22">
        <f>H114+IF(OR(G114="Concediu",G114="Concediu medical",G114="Medic",G114="Liber compensatoriu",G114="Delegație"),I114,IF(G114="Jumătate de zi de concediu",I114/2,0))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IF(YEAR(DATE('Setări'!$B$5,1,1)+110)='Setări'!$B$5,DATE('Setări'!$B$5,1,1)+110,"")</f>
        <v>46498</v>
      </c>
      <c r="B115" s="19">
        <f>A115</f>
        <v>46498</v>
      </c>
      <c r="C115" s="20" t="str">
        <f>IF(A115="","",IF(COUNTIF('Sărbători'!$A$5:$A$112,A115)&gt;0,"Sărbătoare legală",IF(WEEKDAY(A115,2)&gt;5,"Weekend","Zi lucrătoare")))</f>
        <v>Zi lucrătoare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IF(C115="Zi lucrătoare",'Setări'!$B$6,0)</f>
        <v>8</v>
      </c>
      <c r="J115" s="22">
        <f>H115+IF(OR(G115="Concediu",G115="Concediu medical",G115="Medic",G115="Liber compensatoriu",G115="Delegație"),I115,IF(G115="Jumătate de zi de concediu",I115/2,0))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IF(YEAR(DATE('Setări'!$B$5,1,1)+111)='Setări'!$B$5,DATE('Setări'!$B$5,1,1)+111,"")</f>
        <v>46499</v>
      </c>
      <c r="B116" s="19">
        <f>A116</f>
        <v>46499</v>
      </c>
      <c r="C116" s="20" t="str">
        <f>IF(A116="","",IF(COUNTIF('Sărbători'!$A$5:$A$112,A116)&gt;0,"Sărbătoare legală",IF(WEEKDAY(A116,2)&gt;5,"Weekend","Zi lucrătoare")))</f>
        <v>Zi lucrătoare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IF(C116="Zi lucrătoare",'Setări'!$B$6,0)</f>
        <v>8</v>
      </c>
      <c r="J116" s="22">
        <f>H116+IF(OR(G116="Concediu",G116="Concediu medical",G116="Medic",G116="Liber compensatoriu",G116="Delegație"),I116,IF(G116="Jumătate de zi de concediu",I116/2,0))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IF(YEAR(DATE('Setări'!$B$5,1,1)+112)='Setări'!$B$5,DATE('Setări'!$B$5,1,1)+112,"")</f>
        <v>46500</v>
      </c>
      <c r="B117" s="19">
        <f>A117</f>
        <v>46500</v>
      </c>
      <c r="C117" s="20" t="str">
        <f>IF(A117="","",IF(COUNTIF('Sărbători'!$A$5:$A$112,A117)&gt;0,"Sărbătoare legală",IF(WEEKDAY(A117,2)&gt;5,"Weekend","Zi lucrătoare")))</f>
        <v>Zi lucrătoare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IF(C117="Zi lucrătoare",'Setări'!$B$6,0)</f>
        <v>8</v>
      </c>
      <c r="J117" s="22">
        <f>H117+IF(OR(G117="Concediu",G117="Concediu medical",G117="Medic",G117="Liber compensatoriu",G117="Delegație"),I117,IF(G117="Jumătate de zi de concediu",I117/2,0))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IF(YEAR(DATE('Setări'!$B$5,1,1)+113)='Setări'!$B$5,DATE('Setări'!$B$5,1,1)+113,"")</f>
        <v>46501</v>
      </c>
      <c r="B118" s="19">
        <f>A118</f>
        <v>46501</v>
      </c>
      <c r="C118" s="20" t="str">
        <f>IF(A118="","",IF(COUNTIF('Sărbători'!$A$5:$A$112,A118)&gt;0,"Sărbătoare legală",IF(WEEKDAY(A118,2)&gt;5,"Weekend","Zi lucrătoare")))</f>
        <v>Weekend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IF(C118="Zi lucrătoare",'Setări'!$B$6,0)</f>
        <v>0</v>
      </c>
      <c r="J118" s="22">
        <f>H118+IF(OR(G118="Concediu",G118="Concediu medical",G118="Medic",G118="Liber compensatoriu",G118="Delegație"),I118,IF(G118="Jumătate de zi de concediu",I118/2,0))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IF(YEAR(DATE('Setări'!$B$5,1,1)+114)='Setări'!$B$5,DATE('Setări'!$B$5,1,1)+114,"")</f>
        <v>46502</v>
      </c>
      <c r="B119" s="19">
        <f>A119</f>
        <v>46502</v>
      </c>
      <c r="C119" s="20" t="str">
        <f>IF(A119="","",IF(COUNTIF('Sărbători'!$A$5:$A$112,A119)&gt;0,"Sărbătoare legală",IF(WEEKDAY(A119,2)&gt;5,"Weekend","Zi lucrătoare")))</f>
        <v>Weekend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IF(C119="Zi lucrătoare",'Setări'!$B$6,0)</f>
        <v>0</v>
      </c>
      <c r="J119" s="22">
        <f>H119+IF(OR(G119="Concediu",G119="Concediu medical",G119="Medic",G119="Liber compensatoriu",G119="Delegație"),I119,IF(G119="Jumătate de zi de concediu",I119/2,0))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IF(YEAR(DATE('Setări'!$B$5,1,1)+115)='Setări'!$B$5,DATE('Setări'!$B$5,1,1)+115,"")</f>
        <v>46503</v>
      </c>
      <c r="B120" s="19">
        <f>A120</f>
        <v>46503</v>
      </c>
      <c r="C120" s="20" t="str">
        <f>IF(A120="","",IF(COUNTIF('Sărbători'!$A$5:$A$112,A120)&gt;0,"Sărbătoare legală",IF(WEEKDAY(A120,2)&gt;5,"Weekend","Zi lucrătoare")))</f>
        <v>Zi lucrătoare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IF(C120="Zi lucrătoare",'Setări'!$B$6,0)</f>
        <v>8</v>
      </c>
      <c r="J120" s="22">
        <f>H120+IF(OR(G120="Concediu",G120="Concediu medical",G120="Medic",G120="Liber compensatoriu",G120="Delegație"),I120,IF(G120="Jumătate de zi de concediu",I120/2,0))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IF(YEAR(DATE('Setări'!$B$5,1,1)+116)='Setări'!$B$5,DATE('Setări'!$B$5,1,1)+116,"")</f>
        <v>46504</v>
      </c>
      <c r="B121" s="19">
        <f>A121</f>
        <v>46504</v>
      </c>
      <c r="C121" s="20" t="str">
        <f>IF(A121="","",IF(COUNTIF('Sărbători'!$A$5:$A$112,A121)&gt;0,"Sărbătoare legală",IF(WEEKDAY(A121,2)&gt;5,"Weekend","Zi lucrătoare")))</f>
        <v>Zi lucrătoare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IF(C121="Zi lucrătoare",'Setări'!$B$6,0)</f>
        <v>8</v>
      </c>
      <c r="J121" s="22">
        <f>H121+IF(OR(G121="Concediu",G121="Concediu medical",G121="Medic",G121="Liber compensatoriu",G121="Delegație"),I121,IF(G121="Jumătate de zi de concediu",I121/2,0))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IF(YEAR(DATE('Setări'!$B$5,1,1)+117)='Setări'!$B$5,DATE('Setări'!$B$5,1,1)+117,"")</f>
        <v>46505</v>
      </c>
      <c r="B122" s="19">
        <f>A122</f>
        <v>46505</v>
      </c>
      <c r="C122" s="20" t="str">
        <f>IF(A122="","",IF(COUNTIF('Sărbători'!$A$5:$A$112,A122)&gt;0,"Sărbătoare legală",IF(WEEKDAY(A122,2)&gt;5,"Weekend","Zi lucrătoare")))</f>
        <v>Zi lucrătoare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IF(C122="Zi lucrătoare",'Setări'!$B$6,0)</f>
        <v>8</v>
      </c>
      <c r="J122" s="22">
        <f>H122+IF(OR(G122="Concediu",G122="Concediu medical",G122="Medic",G122="Liber compensatoriu",G122="Delegație"),I122,IF(G122="Jumătate de zi de concediu",I122/2,0))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IF(YEAR(DATE('Setări'!$B$5,1,1)+118)='Setări'!$B$5,DATE('Setări'!$B$5,1,1)+118,"")</f>
        <v>46506</v>
      </c>
      <c r="B123" s="19">
        <f>A123</f>
        <v>46506</v>
      </c>
      <c r="C123" s="20" t="str">
        <f>IF(A123="","",IF(COUNTIF('Sărbători'!$A$5:$A$112,A123)&gt;0,"Sărbătoare legală",IF(WEEKDAY(A123,2)&gt;5,"Weekend","Zi lucrătoare")))</f>
        <v>Zi lucrătoare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IF(C123="Zi lucrătoare",'Setări'!$B$6,0)</f>
        <v>8</v>
      </c>
      <c r="J123" s="22">
        <f>H123+IF(OR(G123="Concediu",G123="Concediu medical",G123="Medic",G123="Liber compensatoriu",G123="Delegație"),I123,IF(G123="Jumătate de zi de concediu",I123/2,0))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IF(YEAR(DATE('Setări'!$B$5,1,1)+119)='Setări'!$B$5,DATE('Setări'!$B$5,1,1)+119,"")</f>
        <v>46507</v>
      </c>
      <c r="B124" s="19">
        <f>A124</f>
        <v>46507</v>
      </c>
      <c r="C124" s="20" t="str">
        <f>IF(A124="","",IF(COUNTIF('Sărbători'!$A$5:$A$112,A124)&gt;0,"Sărbătoare legală",IF(WEEKDAY(A124,2)&gt;5,"Weekend","Zi lucrătoare")))</f>
        <v>Sărbătoare legală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IF(C124="Zi lucrătoare",'Setări'!$B$6,0)</f>
        <v>0</v>
      </c>
      <c r="J124" s="22">
        <f>H124+IF(OR(G124="Concediu",G124="Concediu medical",G124="Medic",G124="Liber compensatoriu",G124="Delegație"),I124,IF(G124="Jumătate de zi de concediu",I124/2,0))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IF(YEAR(DATE('Setări'!$B$5,1,1)+120)='Setări'!$B$5,DATE('Setări'!$B$5,1,1)+120,"")</f>
        <v>46508</v>
      </c>
      <c r="B125" s="19">
        <f>A125</f>
        <v>46508</v>
      </c>
      <c r="C125" s="20" t="str">
        <f>IF(A125="","",IF(COUNTIF('Sărbători'!$A$5:$A$112,A125)&gt;0,"Sărbătoare legală",IF(WEEKDAY(A125,2)&gt;5,"Weekend","Zi lucrătoare")))</f>
        <v>Sărbătoare legală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IF(C125="Zi lucrătoare",'Setări'!$B$6,0)</f>
        <v>0</v>
      </c>
      <c r="J125" s="22">
        <f>H125+IF(OR(G125="Concediu",G125="Concediu medical",G125="Medic",G125="Liber compensatoriu",G125="Delegație"),I125,IF(G125="Jumătate de zi de concediu",I125/2,0))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IF(YEAR(DATE('Setări'!$B$5,1,1)+121)='Setări'!$B$5,DATE('Setări'!$B$5,1,1)+121,"")</f>
        <v>46509</v>
      </c>
      <c r="B126" s="19">
        <f>A126</f>
        <v>46509</v>
      </c>
      <c r="C126" s="20" t="str">
        <f>IF(A126="","",IF(COUNTIF('Sărbători'!$A$5:$A$112,A126)&gt;0,"Sărbătoare legală",IF(WEEKDAY(A126,2)&gt;5,"Weekend","Zi lucrătoare")))</f>
        <v>Sărbătoare legală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IF(C126="Zi lucrătoare",'Setări'!$B$6,0)</f>
        <v>0</v>
      </c>
      <c r="J126" s="22">
        <f>H126+IF(OR(G126="Concediu",G126="Concediu medical",G126="Medic",G126="Liber compensatoriu",G126="Delegație"),I126,IF(G126="Jumătate de zi de concediu",I126/2,0))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IF(YEAR(DATE('Setări'!$B$5,1,1)+122)='Setări'!$B$5,DATE('Setări'!$B$5,1,1)+122,"")</f>
        <v>46510</v>
      </c>
      <c r="B127" s="19">
        <f>A127</f>
        <v>46510</v>
      </c>
      <c r="C127" s="20" t="str">
        <f>IF(A127="","",IF(COUNTIF('Sărbători'!$A$5:$A$112,A127)&gt;0,"Sărbătoare legală",IF(WEEKDAY(A127,2)&gt;5,"Weekend","Zi lucrătoare")))</f>
        <v>Sărbătoare legală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IF(C127="Zi lucrătoare",'Setări'!$B$6,0)</f>
        <v>0</v>
      </c>
      <c r="J127" s="22">
        <f>H127+IF(OR(G127="Concediu",G127="Concediu medical",G127="Medic",G127="Liber compensatoriu",G127="Delegație"),I127,IF(G127="Jumătate de zi de concediu",I127/2,0))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IF(YEAR(DATE('Setări'!$B$5,1,1)+123)='Setări'!$B$5,DATE('Setări'!$B$5,1,1)+123,"")</f>
        <v>46511</v>
      </c>
      <c r="B128" s="19">
        <f>A128</f>
        <v>46511</v>
      </c>
      <c r="C128" s="20" t="str">
        <f>IF(A128="","",IF(COUNTIF('Sărbători'!$A$5:$A$112,A128)&gt;0,"Sărbătoare legală",IF(WEEKDAY(A128,2)&gt;5,"Weekend","Zi lucrătoare")))</f>
        <v>Zi lucrătoare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IF(C128="Zi lucrătoare",'Setări'!$B$6,0)</f>
        <v>8</v>
      </c>
      <c r="J128" s="22">
        <f>H128+IF(OR(G128="Concediu",G128="Concediu medical",G128="Medic",G128="Liber compensatoriu",G128="Delegație"),I128,IF(G128="Jumătate de zi de concediu",I128/2,0))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IF(YEAR(DATE('Setări'!$B$5,1,1)+124)='Setări'!$B$5,DATE('Setări'!$B$5,1,1)+124,"")</f>
        <v>46512</v>
      </c>
      <c r="B129" s="19">
        <f>A129</f>
        <v>46512</v>
      </c>
      <c r="C129" s="20" t="str">
        <f>IF(A129="","",IF(COUNTIF('Sărbători'!$A$5:$A$112,A129)&gt;0,"Sărbătoare legală",IF(WEEKDAY(A129,2)&gt;5,"Weekend","Zi lucrătoare")))</f>
        <v>Zi lucrătoare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IF(C129="Zi lucrătoare",'Setări'!$B$6,0)</f>
        <v>8</v>
      </c>
      <c r="J129" s="22">
        <f>H129+IF(OR(G129="Concediu",G129="Concediu medical",G129="Medic",G129="Liber compensatoriu",G129="Delegație"),I129,IF(G129="Jumătate de zi de concediu",I129/2,0))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IF(YEAR(DATE('Setări'!$B$5,1,1)+125)='Setări'!$B$5,DATE('Setări'!$B$5,1,1)+125,"")</f>
        <v>46513</v>
      </c>
      <c r="B130" s="19">
        <f>A130</f>
        <v>46513</v>
      </c>
      <c r="C130" s="20" t="str">
        <f>IF(A130="","",IF(COUNTIF('Sărbători'!$A$5:$A$112,A130)&gt;0,"Sărbătoare legală",IF(WEEKDAY(A130,2)&gt;5,"Weekend","Zi lucrătoare")))</f>
        <v>Zi lucrătoare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IF(C130="Zi lucrătoare",'Setări'!$B$6,0)</f>
        <v>8</v>
      </c>
      <c r="J130" s="22">
        <f>H130+IF(OR(G130="Concediu",G130="Concediu medical",G130="Medic",G130="Liber compensatoriu",G130="Delegație"),I130,IF(G130="Jumătate de zi de concediu",I130/2,0))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IF(YEAR(DATE('Setări'!$B$5,1,1)+126)='Setări'!$B$5,DATE('Setări'!$B$5,1,1)+126,"")</f>
        <v>46514</v>
      </c>
      <c r="B131" s="19">
        <f>A131</f>
        <v>46514</v>
      </c>
      <c r="C131" s="20" t="str">
        <f>IF(A131="","",IF(COUNTIF('Sărbători'!$A$5:$A$112,A131)&gt;0,"Sărbătoare legală",IF(WEEKDAY(A131,2)&gt;5,"Weekend","Zi lucrătoare")))</f>
        <v>Zi lucrătoare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IF(C131="Zi lucrătoare",'Setări'!$B$6,0)</f>
        <v>8</v>
      </c>
      <c r="J131" s="22">
        <f>H131+IF(OR(G131="Concediu",G131="Concediu medical",G131="Medic",G131="Liber compensatoriu",G131="Delegație"),I131,IF(G131="Jumătate de zi de concediu",I131/2,0))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IF(YEAR(DATE('Setări'!$B$5,1,1)+127)='Setări'!$B$5,DATE('Setări'!$B$5,1,1)+127,"")</f>
        <v>46515</v>
      </c>
      <c r="B132" s="19">
        <f>A132</f>
        <v>46515</v>
      </c>
      <c r="C132" s="20" t="str">
        <f>IF(A132="","",IF(COUNTIF('Sărbători'!$A$5:$A$112,A132)&gt;0,"Sărbătoare legală",IF(WEEKDAY(A132,2)&gt;5,"Weekend","Zi lucrătoare")))</f>
        <v>Weekend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IF(C132="Zi lucrătoare",'Setări'!$B$6,0)</f>
        <v>0</v>
      </c>
      <c r="J132" s="22">
        <f>H132+IF(OR(G132="Concediu",G132="Concediu medical",G132="Medic",G132="Liber compensatoriu",G132="Delegație"),I132,IF(G132="Jumătate de zi de concediu",I132/2,0))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IF(YEAR(DATE('Setări'!$B$5,1,1)+128)='Setări'!$B$5,DATE('Setări'!$B$5,1,1)+128,"")</f>
        <v>46516</v>
      </c>
      <c r="B133" s="19">
        <f>A133</f>
        <v>46516</v>
      </c>
      <c r="C133" s="20" t="str">
        <f>IF(A133="","",IF(COUNTIF('Sărbători'!$A$5:$A$112,A133)&gt;0,"Sărbătoare legală",IF(WEEKDAY(A133,2)&gt;5,"Weekend","Zi lucrătoare")))</f>
        <v>Weekend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IF(C133="Zi lucrătoare",'Setări'!$B$6,0)</f>
        <v>0</v>
      </c>
      <c r="J133" s="22">
        <f>H133+IF(OR(G133="Concediu",G133="Concediu medical",G133="Medic",G133="Liber compensatoriu",G133="Delegație"),I133,IF(G133="Jumătate de zi de concediu",I133/2,0))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IF(YEAR(DATE('Setări'!$B$5,1,1)+129)='Setări'!$B$5,DATE('Setări'!$B$5,1,1)+129,"")</f>
        <v>46517</v>
      </c>
      <c r="B134" s="19">
        <f>A134</f>
        <v>46517</v>
      </c>
      <c r="C134" s="20" t="str">
        <f>IF(A134="","",IF(COUNTIF('Sărbători'!$A$5:$A$112,A134)&gt;0,"Sărbătoare legală",IF(WEEKDAY(A134,2)&gt;5,"Weekend","Zi lucrătoare")))</f>
        <v>Zi lucrătoare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IF(C134="Zi lucrătoare",'Setări'!$B$6,0)</f>
        <v>8</v>
      </c>
      <c r="J134" s="22">
        <f>H134+IF(OR(G134="Concediu",G134="Concediu medical",G134="Medic",G134="Liber compensatoriu",G134="Delegație"),I134,IF(G134="Jumătate de zi de concediu",I134/2,0))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IF(YEAR(DATE('Setări'!$B$5,1,1)+130)='Setări'!$B$5,DATE('Setări'!$B$5,1,1)+130,"")</f>
        <v>46518</v>
      </c>
      <c r="B135" s="19">
        <f>A135</f>
        <v>46518</v>
      </c>
      <c r="C135" s="20" t="str">
        <f>IF(A135="","",IF(COUNTIF('Sărbători'!$A$5:$A$112,A135)&gt;0,"Sărbătoare legală",IF(WEEKDAY(A135,2)&gt;5,"Weekend","Zi lucrătoare")))</f>
        <v>Zi lucrătoare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IF(C135="Zi lucrătoare",'Setări'!$B$6,0)</f>
        <v>8</v>
      </c>
      <c r="J135" s="22">
        <f>H135+IF(OR(G135="Concediu",G135="Concediu medical",G135="Medic",G135="Liber compensatoriu",G135="Delegație"),I135,IF(G135="Jumătate de zi de concediu",I135/2,0))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IF(YEAR(DATE('Setări'!$B$5,1,1)+131)='Setări'!$B$5,DATE('Setări'!$B$5,1,1)+131,"")</f>
        <v>46519</v>
      </c>
      <c r="B136" s="19">
        <f>A136</f>
        <v>46519</v>
      </c>
      <c r="C136" s="20" t="str">
        <f>IF(A136="","",IF(COUNTIF('Sărbători'!$A$5:$A$112,A136)&gt;0,"Sărbătoare legală",IF(WEEKDAY(A136,2)&gt;5,"Weekend","Zi lucrătoare")))</f>
        <v>Zi lucrătoare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IF(C136="Zi lucrătoare",'Setări'!$B$6,0)</f>
        <v>8</v>
      </c>
      <c r="J136" s="22">
        <f>H136+IF(OR(G136="Concediu",G136="Concediu medical",G136="Medic",G136="Liber compensatoriu",G136="Delegație"),I136,IF(G136="Jumătate de zi de concediu",I136/2,0))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IF(YEAR(DATE('Setări'!$B$5,1,1)+132)='Setări'!$B$5,DATE('Setări'!$B$5,1,1)+132,"")</f>
        <v>46520</v>
      </c>
      <c r="B137" s="19">
        <f>A137</f>
        <v>46520</v>
      </c>
      <c r="C137" s="20" t="str">
        <f>IF(A137="","",IF(COUNTIF('Sărbători'!$A$5:$A$112,A137)&gt;0,"Sărbătoare legală",IF(WEEKDAY(A137,2)&gt;5,"Weekend","Zi lucrătoare")))</f>
        <v>Zi lucrătoare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IF(C137="Zi lucrătoare",'Setări'!$B$6,0)</f>
        <v>8</v>
      </c>
      <c r="J137" s="22">
        <f>H137+IF(OR(G137="Concediu",G137="Concediu medical",G137="Medic",G137="Liber compensatoriu",G137="Delegație"),I137,IF(G137="Jumătate de zi de concediu",I137/2,0))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IF(YEAR(DATE('Setări'!$B$5,1,1)+133)='Setări'!$B$5,DATE('Setări'!$B$5,1,1)+133,"")</f>
        <v>46521</v>
      </c>
      <c r="B138" s="19">
        <f>A138</f>
        <v>46521</v>
      </c>
      <c r="C138" s="20" t="str">
        <f>IF(A138="","",IF(COUNTIF('Sărbători'!$A$5:$A$112,A138)&gt;0,"Sărbătoare legală",IF(WEEKDAY(A138,2)&gt;5,"Weekend","Zi lucrătoare")))</f>
        <v>Zi lucrătoare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IF(C138="Zi lucrătoare",'Setări'!$B$6,0)</f>
        <v>8</v>
      </c>
      <c r="J138" s="22">
        <f>H138+IF(OR(G138="Concediu",G138="Concediu medical",G138="Medic",G138="Liber compensatoriu",G138="Delegație"),I138,IF(G138="Jumătate de zi de concediu",I138/2,0))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IF(YEAR(DATE('Setări'!$B$5,1,1)+134)='Setări'!$B$5,DATE('Setări'!$B$5,1,1)+134,"")</f>
        <v>46522</v>
      </c>
      <c r="B139" s="19">
        <f>A139</f>
        <v>46522</v>
      </c>
      <c r="C139" s="20" t="str">
        <f>IF(A139="","",IF(COUNTIF('Sărbători'!$A$5:$A$112,A139)&gt;0,"Sărbătoare legală",IF(WEEKDAY(A139,2)&gt;5,"Weekend","Zi lucrătoare")))</f>
        <v>Weekend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IF(C139="Zi lucrătoare",'Setări'!$B$6,0)</f>
        <v>0</v>
      </c>
      <c r="J139" s="22">
        <f>H139+IF(OR(G139="Concediu",G139="Concediu medical",G139="Medic",G139="Liber compensatoriu",G139="Delegație"),I139,IF(G139="Jumătate de zi de concediu",I139/2,0))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IF(YEAR(DATE('Setări'!$B$5,1,1)+135)='Setări'!$B$5,DATE('Setări'!$B$5,1,1)+135,"")</f>
        <v>46523</v>
      </c>
      <c r="B140" s="19">
        <f>A140</f>
        <v>46523</v>
      </c>
      <c r="C140" s="20" t="str">
        <f>IF(A140="","",IF(COUNTIF('Sărbători'!$A$5:$A$112,A140)&gt;0,"Sărbătoare legală",IF(WEEKDAY(A140,2)&gt;5,"Weekend","Zi lucrătoare")))</f>
        <v>Weekend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IF(C140="Zi lucrătoare",'Setări'!$B$6,0)</f>
        <v>0</v>
      </c>
      <c r="J140" s="22">
        <f>H140+IF(OR(G140="Concediu",G140="Concediu medical",G140="Medic",G140="Liber compensatoriu",G140="Delegație"),I140,IF(G140="Jumătate de zi de concediu",I140/2,0))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IF(YEAR(DATE('Setări'!$B$5,1,1)+136)='Setări'!$B$5,DATE('Setări'!$B$5,1,1)+136,"")</f>
        <v>46524</v>
      </c>
      <c r="B141" s="19">
        <f>A141</f>
        <v>46524</v>
      </c>
      <c r="C141" s="20" t="str">
        <f>IF(A141="","",IF(COUNTIF('Sărbători'!$A$5:$A$112,A141)&gt;0,"Sărbătoare legală",IF(WEEKDAY(A141,2)&gt;5,"Weekend","Zi lucrătoare")))</f>
        <v>Zi lucrătoare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IF(C141="Zi lucrătoare",'Setări'!$B$6,0)</f>
        <v>8</v>
      </c>
      <c r="J141" s="22">
        <f>H141+IF(OR(G141="Concediu",G141="Concediu medical",G141="Medic",G141="Liber compensatoriu",G141="Delegație"),I141,IF(G141="Jumătate de zi de concediu",I141/2,0))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IF(YEAR(DATE('Setări'!$B$5,1,1)+137)='Setări'!$B$5,DATE('Setări'!$B$5,1,1)+137,"")</f>
        <v>46525</v>
      </c>
      <c r="B142" s="19">
        <f>A142</f>
        <v>46525</v>
      </c>
      <c r="C142" s="20" t="str">
        <f>IF(A142="","",IF(COUNTIF('Sărbători'!$A$5:$A$112,A142)&gt;0,"Sărbătoare legală",IF(WEEKDAY(A142,2)&gt;5,"Weekend","Zi lucrătoare")))</f>
        <v>Zi lucrătoare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IF(C142="Zi lucrătoare",'Setări'!$B$6,0)</f>
        <v>8</v>
      </c>
      <c r="J142" s="22">
        <f>H142+IF(OR(G142="Concediu",G142="Concediu medical",G142="Medic",G142="Liber compensatoriu",G142="Delegație"),I142,IF(G142="Jumătate de zi de concediu",I142/2,0))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IF(YEAR(DATE('Setări'!$B$5,1,1)+138)='Setări'!$B$5,DATE('Setări'!$B$5,1,1)+138,"")</f>
        <v>46526</v>
      </c>
      <c r="B143" s="19">
        <f>A143</f>
        <v>46526</v>
      </c>
      <c r="C143" s="20" t="str">
        <f>IF(A143="","",IF(COUNTIF('Sărbători'!$A$5:$A$112,A143)&gt;0,"Sărbătoare legală",IF(WEEKDAY(A143,2)&gt;5,"Weekend","Zi lucrătoare")))</f>
        <v>Zi lucrătoare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IF(C143="Zi lucrătoare",'Setări'!$B$6,0)</f>
        <v>8</v>
      </c>
      <c r="J143" s="22">
        <f>H143+IF(OR(G143="Concediu",G143="Concediu medical",G143="Medic",G143="Liber compensatoriu",G143="Delegație"),I143,IF(G143="Jumătate de zi de concediu",I143/2,0))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IF(YEAR(DATE('Setări'!$B$5,1,1)+139)='Setări'!$B$5,DATE('Setări'!$B$5,1,1)+139,"")</f>
        <v>46527</v>
      </c>
      <c r="B144" s="19">
        <f>A144</f>
        <v>46527</v>
      </c>
      <c r="C144" s="20" t="str">
        <f>IF(A144="","",IF(COUNTIF('Sărbători'!$A$5:$A$112,A144)&gt;0,"Sărbătoare legală",IF(WEEKDAY(A144,2)&gt;5,"Weekend","Zi lucrătoare")))</f>
        <v>Zi lucrătoare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IF(C144="Zi lucrătoare",'Setări'!$B$6,0)</f>
        <v>8</v>
      </c>
      <c r="J144" s="22">
        <f>H144+IF(OR(G144="Concediu",G144="Concediu medical",G144="Medic",G144="Liber compensatoriu",G144="Delegație"),I144,IF(G144="Jumătate de zi de concediu",I144/2,0))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IF(YEAR(DATE('Setări'!$B$5,1,1)+140)='Setări'!$B$5,DATE('Setări'!$B$5,1,1)+140,"")</f>
        <v>46528</v>
      </c>
      <c r="B145" s="19">
        <f>A145</f>
        <v>46528</v>
      </c>
      <c r="C145" s="20" t="str">
        <f>IF(A145="","",IF(COUNTIF('Sărbători'!$A$5:$A$112,A145)&gt;0,"Sărbătoare legală",IF(WEEKDAY(A145,2)&gt;5,"Weekend","Zi lucrătoare")))</f>
        <v>Zi lucrătoare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IF(C145="Zi lucrătoare",'Setări'!$B$6,0)</f>
        <v>8</v>
      </c>
      <c r="J145" s="22">
        <f>H145+IF(OR(G145="Concediu",G145="Concediu medical",G145="Medic",G145="Liber compensatoriu",G145="Delegație"),I145,IF(G145="Jumătate de zi de concediu",I145/2,0))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IF(YEAR(DATE('Setări'!$B$5,1,1)+141)='Setări'!$B$5,DATE('Setări'!$B$5,1,1)+141,"")</f>
        <v>46529</v>
      </c>
      <c r="B146" s="19">
        <f>A146</f>
        <v>46529</v>
      </c>
      <c r="C146" s="20" t="str">
        <f>IF(A146="","",IF(COUNTIF('Sărbători'!$A$5:$A$112,A146)&gt;0,"Sărbătoare legală",IF(WEEKDAY(A146,2)&gt;5,"Weekend","Zi lucrătoare")))</f>
        <v>Weekend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IF(C146="Zi lucrătoare",'Setări'!$B$6,0)</f>
        <v>0</v>
      </c>
      <c r="J146" s="22">
        <f>H146+IF(OR(G146="Concediu",G146="Concediu medical",G146="Medic",G146="Liber compensatoriu",G146="Delegație"),I146,IF(G146="Jumătate de zi de concediu",I146/2,0))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IF(YEAR(DATE('Setări'!$B$5,1,1)+142)='Setări'!$B$5,DATE('Setări'!$B$5,1,1)+142,"")</f>
        <v>46530</v>
      </c>
      <c r="B147" s="19">
        <f>A147</f>
        <v>46530</v>
      </c>
      <c r="C147" s="20" t="str">
        <f>IF(A147="","",IF(COUNTIF('Sărbători'!$A$5:$A$112,A147)&gt;0,"Sărbătoare legală",IF(WEEKDAY(A147,2)&gt;5,"Weekend","Zi lucrătoare")))</f>
        <v>Weekend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IF(C147="Zi lucrătoare",'Setări'!$B$6,0)</f>
        <v>0</v>
      </c>
      <c r="J147" s="22">
        <f>H147+IF(OR(G147="Concediu",G147="Concediu medical",G147="Medic",G147="Liber compensatoriu",G147="Delegație"),I147,IF(G147="Jumătate de zi de concediu",I147/2,0))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IF(YEAR(DATE('Setări'!$B$5,1,1)+143)='Setări'!$B$5,DATE('Setări'!$B$5,1,1)+143,"")</f>
        <v>46531</v>
      </c>
      <c r="B148" s="19">
        <f>A148</f>
        <v>46531</v>
      </c>
      <c r="C148" s="20" t="str">
        <f>IF(A148="","",IF(COUNTIF('Sărbători'!$A$5:$A$112,A148)&gt;0,"Sărbătoare legală",IF(WEEKDAY(A148,2)&gt;5,"Weekend","Zi lucrătoare")))</f>
        <v>Zi lucrătoare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IF(C148="Zi lucrătoare",'Setări'!$B$6,0)</f>
        <v>8</v>
      </c>
      <c r="J148" s="22">
        <f>H148+IF(OR(G148="Concediu",G148="Concediu medical",G148="Medic",G148="Liber compensatoriu",G148="Delegație"),I148,IF(G148="Jumătate de zi de concediu",I148/2,0))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IF(YEAR(DATE('Setări'!$B$5,1,1)+144)='Setări'!$B$5,DATE('Setări'!$B$5,1,1)+144,"")</f>
        <v>46532</v>
      </c>
      <c r="B149" s="19">
        <f>A149</f>
        <v>46532</v>
      </c>
      <c r="C149" s="20" t="str">
        <f>IF(A149="","",IF(COUNTIF('Sărbători'!$A$5:$A$112,A149)&gt;0,"Sărbătoare legală",IF(WEEKDAY(A149,2)&gt;5,"Weekend","Zi lucrătoare")))</f>
        <v>Zi lucrătoare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IF(C149="Zi lucrătoare",'Setări'!$B$6,0)</f>
        <v>8</v>
      </c>
      <c r="J149" s="22">
        <f>H149+IF(OR(G149="Concediu",G149="Concediu medical",G149="Medic",G149="Liber compensatoriu",G149="Delegație"),I149,IF(G149="Jumătate de zi de concediu",I149/2,0))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IF(YEAR(DATE('Setări'!$B$5,1,1)+145)='Setări'!$B$5,DATE('Setări'!$B$5,1,1)+145,"")</f>
        <v>46533</v>
      </c>
      <c r="B150" s="19">
        <f>A150</f>
        <v>46533</v>
      </c>
      <c r="C150" s="20" t="str">
        <f>IF(A150="","",IF(COUNTIF('Sărbători'!$A$5:$A$112,A150)&gt;0,"Sărbătoare legală",IF(WEEKDAY(A150,2)&gt;5,"Weekend","Zi lucrătoare")))</f>
        <v>Zi lucrătoare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IF(C150="Zi lucrătoare",'Setări'!$B$6,0)</f>
        <v>8</v>
      </c>
      <c r="J150" s="22">
        <f>H150+IF(OR(G150="Concediu",G150="Concediu medical",G150="Medic",G150="Liber compensatoriu",G150="Delegație"),I150,IF(G150="Jumătate de zi de concediu",I150/2,0))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IF(YEAR(DATE('Setări'!$B$5,1,1)+146)='Setări'!$B$5,DATE('Setări'!$B$5,1,1)+146,"")</f>
        <v>46534</v>
      </c>
      <c r="B151" s="19">
        <f>A151</f>
        <v>46534</v>
      </c>
      <c r="C151" s="20" t="str">
        <f>IF(A151="","",IF(COUNTIF('Sărbători'!$A$5:$A$112,A151)&gt;0,"Sărbătoare legală",IF(WEEKDAY(A151,2)&gt;5,"Weekend","Zi lucrătoare")))</f>
        <v>Zi lucrătoare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IF(C151="Zi lucrătoare",'Setări'!$B$6,0)</f>
        <v>8</v>
      </c>
      <c r="J151" s="22">
        <f>H151+IF(OR(G151="Concediu",G151="Concediu medical",G151="Medic",G151="Liber compensatoriu",G151="Delegație"),I151,IF(G151="Jumătate de zi de concediu",I151/2,0))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IF(YEAR(DATE('Setări'!$B$5,1,1)+147)='Setări'!$B$5,DATE('Setări'!$B$5,1,1)+147,"")</f>
        <v>46535</v>
      </c>
      <c r="B152" s="19">
        <f>A152</f>
        <v>46535</v>
      </c>
      <c r="C152" s="20" t="str">
        <f>IF(A152="","",IF(COUNTIF('Sărbători'!$A$5:$A$112,A152)&gt;0,"Sărbătoare legală",IF(WEEKDAY(A152,2)&gt;5,"Weekend","Zi lucrătoare")))</f>
        <v>Zi lucrătoare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IF(C152="Zi lucrătoare",'Setări'!$B$6,0)</f>
        <v>8</v>
      </c>
      <c r="J152" s="22">
        <f>H152+IF(OR(G152="Concediu",G152="Concediu medical",G152="Medic",G152="Liber compensatoriu",G152="Delegație"),I152,IF(G152="Jumătate de zi de concediu",I152/2,0))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IF(YEAR(DATE('Setări'!$B$5,1,1)+148)='Setări'!$B$5,DATE('Setări'!$B$5,1,1)+148,"")</f>
        <v>46536</v>
      </c>
      <c r="B153" s="19">
        <f>A153</f>
        <v>46536</v>
      </c>
      <c r="C153" s="20" t="str">
        <f>IF(A153="","",IF(COUNTIF('Sărbători'!$A$5:$A$112,A153)&gt;0,"Sărbătoare legală",IF(WEEKDAY(A153,2)&gt;5,"Weekend","Zi lucrătoare")))</f>
        <v>Weekend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IF(C153="Zi lucrătoare",'Setări'!$B$6,0)</f>
        <v>0</v>
      </c>
      <c r="J153" s="22">
        <f>H153+IF(OR(G153="Concediu",G153="Concediu medical",G153="Medic",G153="Liber compensatoriu",G153="Delegație"),I153,IF(G153="Jumătate de zi de concediu",I153/2,0))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IF(YEAR(DATE('Setări'!$B$5,1,1)+149)='Setări'!$B$5,DATE('Setări'!$B$5,1,1)+149,"")</f>
        <v>46537</v>
      </c>
      <c r="B154" s="19">
        <f>A154</f>
        <v>46537</v>
      </c>
      <c r="C154" s="20" t="str">
        <f>IF(A154="","",IF(COUNTIF('Sărbători'!$A$5:$A$112,A154)&gt;0,"Sărbătoare legală",IF(WEEKDAY(A154,2)&gt;5,"Weekend","Zi lucrătoare")))</f>
        <v>Weekend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IF(C154="Zi lucrătoare",'Setări'!$B$6,0)</f>
        <v>0</v>
      </c>
      <c r="J154" s="22">
        <f>H154+IF(OR(G154="Concediu",G154="Concediu medical",G154="Medic",G154="Liber compensatoriu",G154="Delegație"),I154,IF(G154="Jumătate de zi de concediu",I154/2,0))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IF(YEAR(DATE('Setări'!$B$5,1,1)+150)='Setări'!$B$5,DATE('Setări'!$B$5,1,1)+150,"")</f>
        <v>46538</v>
      </c>
      <c r="B155" s="19">
        <f>A155</f>
        <v>46538</v>
      </c>
      <c r="C155" s="20" t="str">
        <f>IF(A155="","",IF(COUNTIF('Sărbători'!$A$5:$A$112,A155)&gt;0,"Sărbătoare legală",IF(WEEKDAY(A155,2)&gt;5,"Weekend","Zi lucrătoare")))</f>
        <v>Zi lucrătoare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IF(C155="Zi lucrătoare",'Setări'!$B$6,0)</f>
        <v>8</v>
      </c>
      <c r="J155" s="22">
        <f>H155+IF(OR(G155="Concediu",G155="Concediu medical",G155="Medic",G155="Liber compensatoriu",G155="Delegație"),I155,IF(G155="Jumătate de zi de concediu",I155/2,0))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IF(YEAR(DATE('Setări'!$B$5,1,1)+151)='Setări'!$B$5,DATE('Setări'!$B$5,1,1)+151,"")</f>
        <v>46539</v>
      </c>
      <c r="B156" s="19">
        <f>A156</f>
        <v>46539</v>
      </c>
      <c r="C156" s="20" t="str">
        <f>IF(A156="","",IF(COUNTIF('Sărbători'!$A$5:$A$112,A156)&gt;0,"Sărbătoare legală",IF(WEEKDAY(A156,2)&gt;5,"Weekend","Zi lucrătoare")))</f>
        <v>Sărbătoare legală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IF(C156="Zi lucrătoare",'Setări'!$B$6,0)</f>
        <v>0</v>
      </c>
      <c r="J156" s="22">
        <f>H156+IF(OR(G156="Concediu",G156="Concediu medical",G156="Medic",G156="Liber compensatoriu",G156="Delegație"),I156,IF(G156="Jumătate de zi de concediu",I156/2,0))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IF(YEAR(DATE('Setări'!$B$5,1,1)+152)='Setări'!$B$5,DATE('Setări'!$B$5,1,1)+152,"")</f>
        <v>46540</v>
      </c>
      <c r="B157" s="19">
        <f>A157</f>
        <v>46540</v>
      </c>
      <c r="C157" s="20" t="str">
        <f>IF(A157="","",IF(COUNTIF('Sărbători'!$A$5:$A$112,A157)&gt;0,"Sărbătoare legală",IF(WEEKDAY(A157,2)&gt;5,"Weekend","Zi lucrătoare")))</f>
        <v>Zi lucrătoare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IF(C157="Zi lucrătoare",'Setări'!$B$6,0)</f>
        <v>8</v>
      </c>
      <c r="J157" s="22">
        <f>H157+IF(OR(G157="Concediu",G157="Concediu medical",G157="Medic",G157="Liber compensatoriu",G157="Delegație"),I157,IF(G157="Jumătate de zi de concediu",I157/2,0))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IF(YEAR(DATE('Setări'!$B$5,1,1)+153)='Setări'!$B$5,DATE('Setări'!$B$5,1,1)+153,"")</f>
        <v>46541</v>
      </c>
      <c r="B158" s="19">
        <f>A158</f>
        <v>46541</v>
      </c>
      <c r="C158" s="20" t="str">
        <f>IF(A158="","",IF(COUNTIF('Sărbători'!$A$5:$A$112,A158)&gt;0,"Sărbătoare legală",IF(WEEKDAY(A158,2)&gt;5,"Weekend","Zi lucrătoare")))</f>
        <v>Zi lucrătoare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IF(C158="Zi lucrătoare",'Setări'!$B$6,0)</f>
        <v>8</v>
      </c>
      <c r="J158" s="22">
        <f>H158+IF(OR(G158="Concediu",G158="Concediu medical",G158="Medic",G158="Liber compensatoriu",G158="Delegație"),I158,IF(G158="Jumătate de zi de concediu",I158/2,0))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IF(YEAR(DATE('Setări'!$B$5,1,1)+154)='Setări'!$B$5,DATE('Setări'!$B$5,1,1)+154,"")</f>
        <v>46542</v>
      </c>
      <c r="B159" s="19">
        <f>A159</f>
        <v>46542</v>
      </c>
      <c r="C159" s="20" t="str">
        <f>IF(A159="","",IF(COUNTIF('Sărbători'!$A$5:$A$112,A159)&gt;0,"Sărbătoare legală",IF(WEEKDAY(A159,2)&gt;5,"Weekend","Zi lucrătoare")))</f>
        <v>Zi lucrătoare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IF(C159="Zi lucrătoare",'Setări'!$B$6,0)</f>
        <v>8</v>
      </c>
      <c r="J159" s="22">
        <f>H159+IF(OR(G159="Concediu",G159="Concediu medical",G159="Medic",G159="Liber compensatoriu",G159="Delegație"),I159,IF(G159="Jumătate de zi de concediu",I159/2,0))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IF(YEAR(DATE('Setări'!$B$5,1,1)+155)='Setări'!$B$5,DATE('Setări'!$B$5,1,1)+155,"")</f>
        <v>46543</v>
      </c>
      <c r="B160" s="19">
        <f>A160</f>
        <v>46543</v>
      </c>
      <c r="C160" s="20" t="str">
        <f>IF(A160="","",IF(COUNTIF('Sărbători'!$A$5:$A$112,A160)&gt;0,"Sărbătoare legală",IF(WEEKDAY(A160,2)&gt;5,"Weekend","Zi lucrătoare")))</f>
        <v>Weekend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IF(C160="Zi lucrătoare",'Setări'!$B$6,0)</f>
        <v>0</v>
      </c>
      <c r="J160" s="22">
        <f>H160+IF(OR(G160="Concediu",G160="Concediu medical",G160="Medic",G160="Liber compensatoriu",G160="Delegație"),I160,IF(G160="Jumătate de zi de concediu",I160/2,0))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IF(YEAR(DATE('Setări'!$B$5,1,1)+156)='Setări'!$B$5,DATE('Setări'!$B$5,1,1)+156,"")</f>
        <v>46544</v>
      </c>
      <c r="B161" s="19">
        <f>A161</f>
        <v>46544</v>
      </c>
      <c r="C161" s="20" t="str">
        <f>IF(A161="","",IF(COUNTIF('Sărbători'!$A$5:$A$112,A161)&gt;0,"Sărbătoare legală",IF(WEEKDAY(A161,2)&gt;5,"Weekend","Zi lucrătoare")))</f>
        <v>Weekend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IF(C161="Zi lucrătoare",'Setări'!$B$6,0)</f>
        <v>0</v>
      </c>
      <c r="J161" s="22">
        <f>H161+IF(OR(G161="Concediu",G161="Concediu medical",G161="Medic",G161="Liber compensatoriu",G161="Delegație"),I161,IF(G161="Jumătate de zi de concediu",I161/2,0))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IF(YEAR(DATE('Setări'!$B$5,1,1)+157)='Setări'!$B$5,DATE('Setări'!$B$5,1,1)+157,"")</f>
        <v>46545</v>
      </c>
      <c r="B162" s="19">
        <f>A162</f>
        <v>46545</v>
      </c>
      <c r="C162" s="20" t="str">
        <f>IF(A162="","",IF(COUNTIF('Sărbători'!$A$5:$A$112,A162)&gt;0,"Sărbătoare legală",IF(WEEKDAY(A162,2)&gt;5,"Weekend","Zi lucrătoare")))</f>
        <v>Zi lucrătoare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IF(C162="Zi lucrătoare",'Setări'!$B$6,0)</f>
        <v>8</v>
      </c>
      <c r="J162" s="22">
        <f>H162+IF(OR(G162="Concediu",G162="Concediu medical",G162="Medic",G162="Liber compensatoriu",G162="Delegație"),I162,IF(G162="Jumătate de zi de concediu",I162/2,0))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IF(YEAR(DATE('Setări'!$B$5,1,1)+158)='Setări'!$B$5,DATE('Setări'!$B$5,1,1)+158,"")</f>
        <v>46546</v>
      </c>
      <c r="B163" s="19">
        <f>A163</f>
        <v>46546</v>
      </c>
      <c r="C163" s="20" t="str">
        <f>IF(A163="","",IF(COUNTIF('Sărbători'!$A$5:$A$112,A163)&gt;0,"Sărbătoare legală",IF(WEEKDAY(A163,2)&gt;5,"Weekend","Zi lucrătoare")))</f>
        <v>Zi lucrătoare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IF(C163="Zi lucrătoare",'Setări'!$B$6,0)</f>
        <v>8</v>
      </c>
      <c r="J163" s="22">
        <f>H163+IF(OR(G163="Concediu",G163="Concediu medical",G163="Medic",G163="Liber compensatoriu",G163="Delegație"),I163,IF(G163="Jumătate de zi de concediu",I163/2,0))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IF(YEAR(DATE('Setări'!$B$5,1,1)+159)='Setări'!$B$5,DATE('Setări'!$B$5,1,1)+159,"")</f>
        <v>46547</v>
      </c>
      <c r="B164" s="19">
        <f>A164</f>
        <v>46547</v>
      </c>
      <c r="C164" s="20" t="str">
        <f>IF(A164="","",IF(COUNTIF('Sărbători'!$A$5:$A$112,A164)&gt;0,"Sărbătoare legală",IF(WEEKDAY(A164,2)&gt;5,"Weekend","Zi lucrătoare")))</f>
        <v>Zi lucrătoare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IF(C164="Zi lucrătoare",'Setări'!$B$6,0)</f>
        <v>8</v>
      </c>
      <c r="J164" s="22">
        <f>H164+IF(OR(G164="Concediu",G164="Concediu medical",G164="Medic",G164="Liber compensatoriu",G164="Delegație"),I164,IF(G164="Jumătate de zi de concediu",I164/2,0))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IF(YEAR(DATE('Setări'!$B$5,1,1)+160)='Setări'!$B$5,DATE('Setări'!$B$5,1,1)+160,"")</f>
        <v>46548</v>
      </c>
      <c r="B165" s="19">
        <f>A165</f>
        <v>46548</v>
      </c>
      <c r="C165" s="20" t="str">
        <f>IF(A165="","",IF(COUNTIF('Sărbători'!$A$5:$A$112,A165)&gt;0,"Sărbătoare legală",IF(WEEKDAY(A165,2)&gt;5,"Weekend","Zi lucrătoare")))</f>
        <v>Zi lucrătoare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IF(C165="Zi lucrătoare",'Setări'!$B$6,0)</f>
        <v>8</v>
      </c>
      <c r="J165" s="22">
        <f>H165+IF(OR(G165="Concediu",G165="Concediu medical",G165="Medic",G165="Liber compensatoriu",G165="Delegație"),I165,IF(G165="Jumătate de zi de concediu",I165/2,0))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IF(YEAR(DATE('Setări'!$B$5,1,1)+161)='Setări'!$B$5,DATE('Setări'!$B$5,1,1)+161,"")</f>
        <v>46549</v>
      </c>
      <c r="B166" s="19">
        <f>A166</f>
        <v>46549</v>
      </c>
      <c r="C166" s="20" t="str">
        <f>IF(A166="","",IF(COUNTIF('Sărbători'!$A$5:$A$112,A166)&gt;0,"Sărbătoare legală",IF(WEEKDAY(A166,2)&gt;5,"Weekend","Zi lucrătoare")))</f>
        <v>Zi lucrătoare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IF(C166="Zi lucrătoare",'Setări'!$B$6,0)</f>
        <v>8</v>
      </c>
      <c r="J166" s="22">
        <f>H166+IF(OR(G166="Concediu",G166="Concediu medical",G166="Medic",G166="Liber compensatoriu",G166="Delegație"),I166,IF(G166="Jumătate de zi de concediu",I166/2,0))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IF(YEAR(DATE('Setări'!$B$5,1,1)+162)='Setări'!$B$5,DATE('Setări'!$B$5,1,1)+162,"")</f>
        <v>46550</v>
      </c>
      <c r="B167" s="19">
        <f>A167</f>
        <v>46550</v>
      </c>
      <c r="C167" s="20" t="str">
        <f>IF(A167="","",IF(COUNTIF('Sărbători'!$A$5:$A$112,A167)&gt;0,"Sărbătoare legală",IF(WEEKDAY(A167,2)&gt;5,"Weekend","Zi lucrătoare")))</f>
        <v>Weekend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IF(C167="Zi lucrătoare",'Setări'!$B$6,0)</f>
        <v>0</v>
      </c>
      <c r="J167" s="22">
        <f>H167+IF(OR(G167="Concediu",G167="Concediu medical",G167="Medic",G167="Liber compensatoriu",G167="Delegație"),I167,IF(G167="Jumătate de zi de concediu",I167/2,0))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IF(YEAR(DATE('Setări'!$B$5,1,1)+163)='Setări'!$B$5,DATE('Setări'!$B$5,1,1)+163,"")</f>
        <v>46551</v>
      </c>
      <c r="B168" s="19">
        <f>A168</f>
        <v>46551</v>
      </c>
      <c r="C168" s="20" t="str">
        <f>IF(A168="","",IF(COUNTIF('Sărbători'!$A$5:$A$112,A168)&gt;0,"Sărbătoare legală",IF(WEEKDAY(A168,2)&gt;5,"Weekend","Zi lucrătoare")))</f>
        <v>Weekend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IF(C168="Zi lucrătoare",'Setări'!$B$6,0)</f>
        <v>0</v>
      </c>
      <c r="J168" s="22">
        <f>H168+IF(OR(G168="Concediu",G168="Concediu medical",G168="Medic",G168="Liber compensatoriu",G168="Delegație"),I168,IF(G168="Jumătate de zi de concediu",I168/2,0))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IF(YEAR(DATE('Setări'!$B$5,1,1)+164)='Setări'!$B$5,DATE('Setări'!$B$5,1,1)+164,"")</f>
        <v>46552</v>
      </c>
      <c r="B169" s="19">
        <f>A169</f>
        <v>46552</v>
      </c>
      <c r="C169" s="20" t="str">
        <f>IF(A169="","",IF(COUNTIF('Sărbători'!$A$5:$A$112,A169)&gt;0,"Sărbătoare legală",IF(WEEKDAY(A169,2)&gt;5,"Weekend","Zi lucrătoare")))</f>
        <v>Zi lucrătoare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IF(C169="Zi lucrătoare",'Setări'!$B$6,0)</f>
        <v>8</v>
      </c>
      <c r="J169" s="22">
        <f>H169+IF(OR(G169="Concediu",G169="Concediu medical",G169="Medic",G169="Liber compensatoriu",G169="Delegație"),I169,IF(G169="Jumătate de zi de concediu",I169/2,0))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IF(YEAR(DATE('Setări'!$B$5,1,1)+165)='Setări'!$B$5,DATE('Setări'!$B$5,1,1)+165,"")</f>
        <v>46553</v>
      </c>
      <c r="B170" s="19">
        <f>A170</f>
        <v>46553</v>
      </c>
      <c r="C170" s="20" t="str">
        <f>IF(A170="","",IF(COUNTIF('Sărbători'!$A$5:$A$112,A170)&gt;0,"Sărbătoare legală",IF(WEEKDAY(A170,2)&gt;5,"Weekend","Zi lucrătoare")))</f>
        <v>Zi lucrătoare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IF(C170="Zi lucrătoare",'Setări'!$B$6,0)</f>
        <v>8</v>
      </c>
      <c r="J170" s="22">
        <f>H170+IF(OR(G170="Concediu",G170="Concediu medical",G170="Medic",G170="Liber compensatoriu",G170="Delegație"),I170,IF(G170="Jumătate de zi de concediu",I170/2,0))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IF(YEAR(DATE('Setări'!$B$5,1,1)+166)='Setări'!$B$5,DATE('Setări'!$B$5,1,1)+166,"")</f>
        <v>46554</v>
      </c>
      <c r="B171" s="19">
        <f>A171</f>
        <v>46554</v>
      </c>
      <c r="C171" s="20" t="str">
        <f>IF(A171="","",IF(COUNTIF('Sărbători'!$A$5:$A$112,A171)&gt;0,"Sărbătoare legală",IF(WEEKDAY(A171,2)&gt;5,"Weekend","Zi lucrătoare")))</f>
        <v>Zi lucrătoare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IF(C171="Zi lucrătoare",'Setări'!$B$6,0)</f>
        <v>8</v>
      </c>
      <c r="J171" s="22">
        <f>H171+IF(OR(G171="Concediu",G171="Concediu medical",G171="Medic",G171="Liber compensatoriu",G171="Delegație"),I171,IF(G171="Jumătate de zi de concediu",I171/2,0))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IF(YEAR(DATE('Setări'!$B$5,1,1)+167)='Setări'!$B$5,DATE('Setări'!$B$5,1,1)+167,"")</f>
        <v>46555</v>
      </c>
      <c r="B172" s="19">
        <f>A172</f>
        <v>46555</v>
      </c>
      <c r="C172" s="20" t="str">
        <f>IF(A172="","",IF(COUNTIF('Sărbători'!$A$5:$A$112,A172)&gt;0,"Sărbătoare legală",IF(WEEKDAY(A172,2)&gt;5,"Weekend","Zi lucrătoare")))</f>
        <v>Zi lucrătoare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IF(C172="Zi lucrătoare",'Setări'!$B$6,0)</f>
        <v>8</v>
      </c>
      <c r="J172" s="22">
        <f>H172+IF(OR(G172="Concediu",G172="Concediu medical",G172="Medic",G172="Liber compensatoriu",G172="Delegație"),I172,IF(G172="Jumătate de zi de concediu",I172/2,0))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IF(YEAR(DATE('Setări'!$B$5,1,1)+168)='Setări'!$B$5,DATE('Setări'!$B$5,1,1)+168,"")</f>
        <v>46556</v>
      </c>
      <c r="B173" s="19">
        <f>A173</f>
        <v>46556</v>
      </c>
      <c r="C173" s="20" t="str">
        <f>IF(A173="","",IF(COUNTIF('Sărbători'!$A$5:$A$112,A173)&gt;0,"Sărbătoare legală",IF(WEEKDAY(A173,2)&gt;5,"Weekend","Zi lucrătoare")))</f>
        <v>Zi lucrătoare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IF(C173="Zi lucrătoare",'Setări'!$B$6,0)</f>
        <v>8</v>
      </c>
      <c r="J173" s="22">
        <f>H173+IF(OR(G173="Concediu",G173="Concediu medical",G173="Medic",G173="Liber compensatoriu",G173="Delegație"),I173,IF(G173="Jumătate de zi de concediu",I173/2,0))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IF(YEAR(DATE('Setări'!$B$5,1,1)+169)='Setări'!$B$5,DATE('Setări'!$B$5,1,1)+169,"")</f>
        <v>46557</v>
      </c>
      <c r="B174" s="19">
        <f>A174</f>
        <v>46557</v>
      </c>
      <c r="C174" s="20" t="str">
        <f>IF(A174="","",IF(COUNTIF('Sărbători'!$A$5:$A$112,A174)&gt;0,"Sărbătoare legală",IF(WEEKDAY(A174,2)&gt;5,"Weekend","Zi lucrătoare")))</f>
        <v>Weekend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IF(C174="Zi lucrătoare",'Setări'!$B$6,0)</f>
        <v>0</v>
      </c>
      <c r="J174" s="22">
        <f>H174+IF(OR(G174="Concediu",G174="Concediu medical",G174="Medic",G174="Liber compensatoriu",G174="Delegație"),I174,IF(G174="Jumătate de zi de concediu",I174/2,0))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IF(YEAR(DATE('Setări'!$B$5,1,1)+170)='Setări'!$B$5,DATE('Setări'!$B$5,1,1)+170,"")</f>
        <v>46558</v>
      </c>
      <c r="B175" s="19">
        <f>A175</f>
        <v>46558</v>
      </c>
      <c r="C175" s="20" t="str">
        <f>IF(A175="","",IF(COUNTIF('Sărbători'!$A$5:$A$112,A175)&gt;0,"Sărbătoare legală",IF(WEEKDAY(A175,2)&gt;5,"Weekend","Zi lucrătoare")))</f>
        <v>Sărbătoare legală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IF(C175="Zi lucrătoare",'Setări'!$B$6,0)</f>
        <v>0</v>
      </c>
      <c r="J175" s="22">
        <f>H175+IF(OR(G175="Concediu",G175="Concediu medical",G175="Medic",G175="Liber compensatoriu",G175="Delegație"),I175,IF(G175="Jumătate de zi de concediu",I175/2,0))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IF(YEAR(DATE('Setări'!$B$5,1,1)+171)='Setări'!$B$5,DATE('Setări'!$B$5,1,1)+171,"")</f>
        <v>46559</v>
      </c>
      <c r="B176" s="19">
        <f>A176</f>
        <v>46559</v>
      </c>
      <c r="C176" s="20" t="str">
        <f>IF(A176="","",IF(COUNTIF('Sărbători'!$A$5:$A$112,A176)&gt;0,"Sărbătoare legală",IF(WEEKDAY(A176,2)&gt;5,"Weekend","Zi lucrătoare")))</f>
        <v>Sărbătoare legală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IF(C176="Zi lucrătoare",'Setări'!$B$6,0)</f>
        <v>0</v>
      </c>
      <c r="J176" s="22">
        <f>H176+IF(OR(G176="Concediu",G176="Concediu medical",G176="Medic",G176="Liber compensatoriu",G176="Delegație"),I176,IF(G176="Jumătate de zi de concediu",I176/2,0))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IF(YEAR(DATE('Setări'!$B$5,1,1)+172)='Setări'!$B$5,DATE('Setări'!$B$5,1,1)+172,"")</f>
        <v>46560</v>
      </c>
      <c r="B177" s="19">
        <f>A177</f>
        <v>46560</v>
      </c>
      <c r="C177" s="20" t="str">
        <f>IF(A177="","",IF(COUNTIF('Sărbători'!$A$5:$A$112,A177)&gt;0,"Sărbătoare legală",IF(WEEKDAY(A177,2)&gt;5,"Weekend","Zi lucrătoare")))</f>
        <v>Zi lucrătoare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IF(C177="Zi lucrătoare",'Setări'!$B$6,0)</f>
        <v>8</v>
      </c>
      <c r="J177" s="22">
        <f>H177+IF(OR(G177="Concediu",G177="Concediu medical",G177="Medic",G177="Liber compensatoriu",G177="Delegație"),I177,IF(G177="Jumătate de zi de concediu",I177/2,0))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IF(YEAR(DATE('Setări'!$B$5,1,1)+173)='Setări'!$B$5,DATE('Setări'!$B$5,1,1)+173,"")</f>
        <v>46561</v>
      </c>
      <c r="B178" s="19">
        <f>A178</f>
        <v>46561</v>
      </c>
      <c r="C178" s="20" t="str">
        <f>IF(A178="","",IF(COUNTIF('Sărbători'!$A$5:$A$112,A178)&gt;0,"Sărbătoare legală",IF(WEEKDAY(A178,2)&gt;5,"Weekend","Zi lucrătoare")))</f>
        <v>Zi lucrătoare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IF(C178="Zi lucrătoare",'Setări'!$B$6,0)</f>
        <v>8</v>
      </c>
      <c r="J178" s="22">
        <f>H178+IF(OR(G178="Concediu",G178="Concediu medical",G178="Medic",G178="Liber compensatoriu",G178="Delegație"),I178,IF(G178="Jumătate de zi de concediu",I178/2,0))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IF(YEAR(DATE('Setări'!$B$5,1,1)+174)='Setări'!$B$5,DATE('Setări'!$B$5,1,1)+174,"")</f>
        <v>46562</v>
      </c>
      <c r="B179" s="19">
        <f>A179</f>
        <v>46562</v>
      </c>
      <c r="C179" s="20" t="str">
        <f>IF(A179="","",IF(COUNTIF('Sărbători'!$A$5:$A$112,A179)&gt;0,"Sărbătoare legală",IF(WEEKDAY(A179,2)&gt;5,"Weekend","Zi lucrătoare")))</f>
        <v>Zi lucrătoare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IF(C179="Zi lucrătoare",'Setări'!$B$6,0)</f>
        <v>8</v>
      </c>
      <c r="J179" s="22">
        <f>H179+IF(OR(G179="Concediu",G179="Concediu medical",G179="Medic",G179="Liber compensatoriu",G179="Delegație"),I179,IF(G179="Jumătate de zi de concediu",I179/2,0))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IF(YEAR(DATE('Setări'!$B$5,1,1)+175)='Setări'!$B$5,DATE('Setări'!$B$5,1,1)+175,"")</f>
        <v>46563</v>
      </c>
      <c r="B180" s="19">
        <f>A180</f>
        <v>46563</v>
      </c>
      <c r="C180" s="20" t="str">
        <f>IF(A180="","",IF(COUNTIF('Sărbători'!$A$5:$A$112,A180)&gt;0,"Sărbătoare legală",IF(WEEKDAY(A180,2)&gt;5,"Weekend","Zi lucrătoare")))</f>
        <v>Zi lucrătoare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IF(C180="Zi lucrătoare",'Setări'!$B$6,0)</f>
        <v>8</v>
      </c>
      <c r="J180" s="22">
        <f>H180+IF(OR(G180="Concediu",G180="Concediu medical",G180="Medic",G180="Liber compensatoriu",G180="Delegație"),I180,IF(G180="Jumătate de zi de concediu",I180/2,0))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IF(YEAR(DATE('Setări'!$B$5,1,1)+176)='Setări'!$B$5,DATE('Setări'!$B$5,1,1)+176,"")</f>
        <v>46564</v>
      </c>
      <c r="B181" s="19">
        <f>A181</f>
        <v>46564</v>
      </c>
      <c r="C181" s="20" t="str">
        <f>IF(A181="","",IF(COUNTIF('Sărbători'!$A$5:$A$112,A181)&gt;0,"Sărbătoare legală",IF(WEEKDAY(A181,2)&gt;5,"Weekend","Zi lucrătoare")))</f>
        <v>Weekend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IF(C181="Zi lucrătoare",'Setări'!$B$6,0)</f>
        <v>0</v>
      </c>
      <c r="J181" s="22">
        <f>H181+IF(OR(G181="Concediu",G181="Concediu medical",G181="Medic",G181="Liber compensatoriu",G181="Delegație"),I181,IF(G181="Jumătate de zi de concediu",I181/2,0))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IF(YEAR(DATE('Setări'!$B$5,1,1)+177)='Setări'!$B$5,DATE('Setări'!$B$5,1,1)+177,"")</f>
        <v>46565</v>
      </c>
      <c r="B182" s="19">
        <f>A182</f>
        <v>46565</v>
      </c>
      <c r="C182" s="20" t="str">
        <f>IF(A182="","",IF(COUNTIF('Sărbători'!$A$5:$A$112,A182)&gt;0,"Sărbătoare legală",IF(WEEKDAY(A182,2)&gt;5,"Weekend","Zi lucrătoare")))</f>
        <v>Weekend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IF(C182="Zi lucrătoare",'Setări'!$B$6,0)</f>
        <v>0</v>
      </c>
      <c r="J182" s="22">
        <f>H182+IF(OR(G182="Concediu",G182="Concediu medical",G182="Medic",G182="Liber compensatoriu",G182="Delegație"),I182,IF(G182="Jumătate de zi de concediu",I182/2,0))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IF(YEAR(DATE('Setări'!$B$5,1,1)+178)='Setări'!$B$5,DATE('Setări'!$B$5,1,1)+178,"")</f>
        <v>46566</v>
      </c>
      <c r="B183" s="19">
        <f>A183</f>
        <v>46566</v>
      </c>
      <c r="C183" s="20" t="str">
        <f>IF(A183="","",IF(COUNTIF('Sărbători'!$A$5:$A$112,A183)&gt;0,"Sărbătoare legală",IF(WEEKDAY(A183,2)&gt;5,"Weekend","Zi lucrătoare")))</f>
        <v>Zi lucrătoare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IF(C183="Zi lucrătoare",'Setări'!$B$6,0)</f>
        <v>8</v>
      </c>
      <c r="J183" s="22">
        <f>H183+IF(OR(G183="Concediu",G183="Concediu medical",G183="Medic",G183="Liber compensatoriu",G183="Delegație"),I183,IF(G183="Jumătate de zi de concediu",I183/2,0))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IF(YEAR(DATE('Setări'!$B$5,1,1)+179)='Setări'!$B$5,DATE('Setări'!$B$5,1,1)+179,"")</f>
        <v>46567</v>
      </c>
      <c r="B184" s="19">
        <f>A184</f>
        <v>46567</v>
      </c>
      <c r="C184" s="20" t="str">
        <f>IF(A184="","",IF(COUNTIF('Sărbători'!$A$5:$A$112,A184)&gt;0,"Sărbătoare legală",IF(WEEKDAY(A184,2)&gt;5,"Weekend","Zi lucrătoare")))</f>
        <v>Zi lucrătoare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IF(C184="Zi lucrătoare",'Setări'!$B$6,0)</f>
        <v>8</v>
      </c>
      <c r="J184" s="22">
        <f>H184+IF(OR(G184="Concediu",G184="Concediu medical",G184="Medic",G184="Liber compensatoriu",G184="Delegație"),I184,IF(G184="Jumătate de zi de concediu",I184/2,0))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IF(YEAR(DATE('Setări'!$B$5,1,1)+180)='Setări'!$B$5,DATE('Setări'!$B$5,1,1)+180,"")</f>
        <v>46568</v>
      </c>
      <c r="B185" s="19">
        <f>A185</f>
        <v>46568</v>
      </c>
      <c r="C185" s="20" t="str">
        <f>IF(A185="","",IF(COUNTIF('Sărbători'!$A$5:$A$112,A185)&gt;0,"Sărbătoare legală",IF(WEEKDAY(A185,2)&gt;5,"Weekend","Zi lucrătoare")))</f>
        <v>Zi lucrătoare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IF(C185="Zi lucrătoare",'Setări'!$B$6,0)</f>
        <v>8</v>
      </c>
      <c r="J185" s="22">
        <f>H185+IF(OR(G185="Concediu",G185="Concediu medical",G185="Medic",G185="Liber compensatoriu",G185="Delegație"),I185,IF(G185="Jumătate de zi de concediu",I185/2,0))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IF(YEAR(DATE('Setări'!$B$5,1,1)+181)='Setări'!$B$5,DATE('Setări'!$B$5,1,1)+181,"")</f>
        <v>46569</v>
      </c>
      <c r="B186" s="19">
        <f>A186</f>
        <v>46569</v>
      </c>
      <c r="C186" s="20" t="str">
        <f>IF(A186="","",IF(COUNTIF('Sărbători'!$A$5:$A$112,A186)&gt;0,"Sărbătoare legală",IF(WEEKDAY(A186,2)&gt;5,"Weekend","Zi lucrătoare")))</f>
        <v>Zi lucrătoare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IF(C186="Zi lucrătoare",'Setări'!$B$6,0)</f>
        <v>8</v>
      </c>
      <c r="J186" s="22">
        <f>H186+IF(OR(G186="Concediu",G186="Concediu medical",G186="Medic",G186="Liber compensatoriu",G186="Delegație"),I186,IF(G186="Jumătate de zi de concediu",I186/2,0))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IF(YEAR(DATE('Setări'!$B$5,1,1)+182)='Setări'!$B$5,DATE('Setări'!$B$5,1,1)+182,"")</f>
        <v>46570</v>
      </c>
      <c r="B187" s="19">
        <f>A187</f>
        <v>46570</v>
      </c>
      <c r="C187" s="20" t="str">
        <f>IF(A187="","",IF(COUNTIF('Sărbători'!$A$5:$A$112,A187)&gt;0,"Sărbătoare legală",IF(WEEKDAY(A187,2)&gt;5,"Weekend","Zi lucrătoare")))</f>
        <v>Zi lucrătoare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IF(C187="Zi lucrătoare",'Setări'!$B$6,0)</f>
        <v>8</v>
      </c>
      <c r="J187" s="22">
        <f>H187+IF(OR(G187="Concediu",G187="Concediu medical",G187="Medic",G187="Liber compensatoriu",G187="Delegație"),I187,IF(G187="Jumătate de zi de concediu",I187/2,0))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IF(YEAR(DATE('Setări'!$B$5,1,1)+183)='Setări'!$B$5,DATE('Setări'!$B$5,1,1)+183,"")</f>
        <v>46571</v>
      </c>
      <c r="B188" s="19">
        <f>A188</f>
        <v>46571</v>
      </c>
      <c r="C188" s="20" t="str">
        <f>IF(A188="","",IF(COUNTIF('Sărbători'!$A$5:$A$112,A188)&gt;0,"Sărbătoare legală",IF(WEEKDAY(A188,2)&gt;5,"Weekend","Zi lucrătoare")))</f>
        <v>Weekend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IF(C188="Zi lucrătoare",'Setări'!$B$6,0)</f>
        <v>0</v>
      </c>
      <c r="J188" s="22">
        <f>H188+IF(OR(G188="Concediu",G188="Concediu medical",G188="Medic",G188="Liber compensatoriu",G188="Delegație"),I188,IF(G188="Jumătate de zi de concediu",I188/2,0))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IF(YEAR(DATE('Setări'!$B$5,1,1)+184)='Setări'!$B$5,DATE('Setări'!$B$5,1,1)+184,"")</f>
        <v>46572</v>
      </c>
      <c r="B189" s="19">
        <f>A189</f>
        <v>46572</v>
      </c>
      <c r="C189" s="20" t="str">
        <f>IF(A189="","",IF(COUNTIF('Sărbători'!$A$5:$A$112,A189)&gt;0,"Sărbătoare legală",IF(WEEKDAY(A189,2)&gt;5,"Weekend","Zi lucrătoare")))</f>
        <v>Weekend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IF(C189="Zi lucrătoare",'Setări'!$B$6,0)</f>
        <v>0</v>
      </c>
      <c r="J189" s="22">
        <f>H189+IF(OR(G189="Concediu",G189="Concediu medical",G189="Medic",G189="Liber compensatoriu",G189="Delegație"),I189,IF(G189="Jumătate de zi de concediu",I189/2,0))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IF(YEAR(DATE('Setări'!$B$5,1,1)+185)='Setări'!$B$5,DATE('Setări'!$B$5,1,1)+185,"")</f>
        <v>46573</v>
      </c>
      <c r="B190" s="19">
        <f>A190</f>
        <v>46573</v>
      </c>
      <c r="C190" s="20" t="str">
        <f>IF(A190="","",IF(COUNTIF('Sărbători'!$A$5:$A$112,A190)&gt;0,"Sărbătoare legală",IF(WEEKDAY(A190,2)&gt;5,"Weekend","Zi lucrătoare")))</f>
        <v>Zi lucrătoare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IF(C190="Zi lucrătoare",'Setări'!$B$6,0)</f>
        <v>8</v>
      </c>
      <c r="J190" s="22">
        <f>H190+IF(OR(G190="Concediu",G190="Concediu medical",G190="Medic",G190="Liber compensatoriu",G190="Delegație"),I190,IF(G190="Jumătate de zi de concediu",I190/2,0))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IF(YEAR(DATE('Setări'!$B$5,1,1)+186)='Setări'!$B$5,DATE('Setări'!$B$5,1,1)+186,"")</f>
        <v>46574</v>
      </c>
      <c r="B191" s="19">
        <f>A191</f>
        <v>46574</v>
      </c>
      <c r="C191" s="20" t="str">
        <f>IF(A191="","",IF(COUNTIF('Sărbători'!$A$5:$A$112,A191)&gt;0,"Sărbătoare legală",IF(WEEKDAY(A191,2)&gt;5,"Weekend","Zi lucrătoare")))</f>
        <v>Zi lucrătoare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IF(C191="Zi lucrătoare",'Setări'!$B$6,0)</f>
        <v>8</v>
      </c>
      <c r="J191" s="22">
        <f>H191+IF(OR(G191="Concediu",G191="Concediu medical",G191="Medic",G191="Liber compensatoriu",G191="Delegație"),I191,IF(G191="Jumătate de zi de concediu",I191/2,0))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IF(YEAR(DATE('Setări'!$B$5,1,1)+187)='Setări'!$B$5,DATE('Setări'!$B$5,1,1)+187,"")</f>
        <v>46575</v>
      </c>
      <c r="B192" s="19">
        <f>A192</f>
        <v>46575</v>
      </c>
      <c r="C192" s="20" t="str">
        <f>IF(A192="","",IF(COUNTIF('Sărbători'!$A$5:$A$112,A192)&gt;0,"Sărbătoare legală",IF(WEEKDAY(A192,2)&gt;5,"Weekend","Zi lucrătoare")))</f>
        <v>Zi lucrătoare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IF(C192="Zi lucrătoare",'Setări'!$B$6,0)</f>
        <v>8</v>
      </c>
      <c r="J192" s="22">
        <f>H192+IF(OR(G192="Concediu",G192="Concediu medical",G192="Medic",G192="Liber compensatoriu",G192="Delegație"),I192,IF(G192="Jumătate de zi de concediu",I192/2,0))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IF(YEAR(DATE('Setări'!$B$5,1,1)+188)='Setări'!$B$5,DATE('Setări'!$B$5,1,1)+188,"")</f>
        <v>46576</v>
      </c>
      <c r="B193" s="19">
        <f>A193</f>
        <v>46576</v>
      </c>
      <c r="C193" s="20" t="str">
        <f>IF(A193="","",IF(COUNTIF('Sărbători'!$A$5:$A$112,A193)&gt;0,"Sărbătoare legală",IF(WEEKDAY(A193,2)&gt;5,"Weekend","Zi lucrătoare")))</f>
        <v>Zi lucrătoare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IF(C193="Zi lucrătoare",'Setări'!$B$6,0)</f>
        <v>8</v>
      </c>
      <c r="J193" s="22">
        <f>H193+IF(OR(G193="Concediu",G193="Concediu medical",G193="Medic",G193="Liber compensatoriu",G193="Delegație"),I193,IF(G193="Jumătate de zi de concediu",I193/2,0))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IF(YEAR(DATE('Setări'!$B$5,1,1)+189)='Setări'!$B$5,DATE('Setări'!$B$5,1,1)+189,"")</f>
        <v>46577</v>
      </c>
      <c r="B194" s="19">
        <f>A194</f>
        <v>46577</v>
      </c>
      <c r="C194" s="20" t="str">
        <f>IF(A194="","",IF(COUNTIF('Sărbători'!$A$5:$A$112,A194)&gt;0,"Sărbătoare legală",IF(WEEKDAY(A194,2)&gt;5,"Weekend","Zi lucrătoare")))</f>
        <v>Zi lucrătoare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IF(C194="Zi lucrătoare",'Setări'!$B$6,0)</f>
        <v>8</v>
      </c>
      <c r="J194" s="22">
        <f>H194+IF(OR(G194="Concediu",G194="Concediu medical",G194="Medic",G194="Liber compensatoriu",G194="Delegație"),I194,IF(G194="Jumătate de zi de concediu",I194/2,0))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IF(YEAR(DATE('Setări'!$B$5,1,1)+190)='Setări'!$B$5,DATE('Setări'!$B$5,1,1)+190,"")</f>
        <v>46578</v>
      </c>
      <c r="B195" s="19">
        <f>A195</f>
        <v>46578</v>
      </c>
      <c r="C195" s="20" t="str">
        <f>IF(A195="","",IF(COUNTIF('Sărbători'!$A$5:$A$112,A195)&gt;0,"Sărbătoare legală",IF(WEEKDAY(A195,2)&gt;5,"Weekend","Zi lucrătoare")))</f>
        <v>Weekend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IF(C195="Zi lucrătoare",'Setări'!$B$6,0)</f>
        <v>0</v>
      </c>
      <c r="J195" s="22">
        <f>H195+IF(OR(G195="Concediu",G195="Concediu medical",G195="Medic",G195="Liber compensatoriu",G195="Delegație"),I195,IF(G195="Jumătate de zi de concediu",I195/2,0))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IF(YEAR(DATE('Setări'!$B$5,1,1)+191)='Setări'!$B$5,DATE('Setări'!$B$5,1,1)+191,"")</f>
        <v>46579</v>
      </c>
      <c r="B196" s="19">
        <f>A196</f>
        <v>46579</v>
      </c>
      <c r="C196" s="20" t="str">
        <f>IF(A196="","",IF(COUNTIF('Sărbători'!$A$5:$A$112,A196)&gt;0,"Sărbătoare legală",IF(WEEKDAY(A196,2)&gt;5,"Weekend","Zi lucrătoare")))</f>
        <v>Weekend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IF(C196="Zi lucrătoare",'Setări'!$B$6,0)</f>
        <v>0</v>
      </c>
      <c r="J196" s="22">
        <f>H196+IF(OR(G196="Concediu",G196="Concediu medical",G196="Medic",G196="Liber compensatoriu",G196="Delegație"),I196,IF(G196="Jumătate de zi de concediu",I196/2,0))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IF(YEAR(DATE('Setări'!$B$5,1,1)+192)='Setări'!$B$5,DATE('Setări'!$B$5,1,1)+192,"")</f>
        <v>46580</v>
      </c>
      <c r="B197" s="19">
        <f>A197</f>
        <v>46580</v>
      </c>
      <c r="C197" s="20" t="str">
        <f>IF(A197="","",IF(COUNTIF('Sărbători'!$A$5:$A$112,A197)&gt;0,"Sărbătoare legală",IF(WEEKDAY(A197,2)&gt;5,"Weekend","Zi lucrătoare")))</f>
        <v>Zi lucrătoare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IF(C197="Zi lucrătoare",'Setări'!$B$6,0)</f>
        <v>8</v>
      </c>
      <c r="J197" s="22">
        <f>H197+IF(OR(G197="Concediu",G197="Concediu medical",G197="Medic",G197="Liber compensatoriu",G197="Delegație"),I197,IF(G197="Jumătate de zi de concediu",I197/2,0))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IF(YEAR(DATE('Setări'!$B$5,1,1)+193)='Setări'!$B$5,DATE('Setări'!$B$5,1,1)+193,"")</f>
        <v>46581</v>
      </c>
      <c r="B198" s="19">
        <f>A198</f>
        <v>46581</v>
      </c>
      <c r="C198" s="20" t="str">
        <f>IF(A198="","",IF(COUNTIF('Sărbători'!$A$5:$A$112,A198)&gt;0,"Sărbătoare legală",IF(WEEKDAY(A198,2)&gt;5,"Weekend","Zi lucrătoare")))</f>
        <v>Zi lucrătoare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IF(C198="Zi lucrătoare",'Setări'!$B$6,0)</f>
        <v>8</v>
      </c>
      <c r="J198" s="22">
        <f>H198+IF(OR(G198="Concediu",G198="Concediu medical",G198="Medic",G198="Liber compensatoriu",G198="Delegație"),I198,IF(G198="Jumătate de zi de concediu",I198/2,0))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IF(YEAR(DATE('Setări'!$B$5,1,1)+194)='Setări'!$B$5,DATE('Setări'!$B$5,1,1)+194,"")</f>
        <v>46582</v>
      </c>
      <c r="B199" s="19">
        <f>A199</f>
        <v>46582</v>
      </c>
      <c r="C199" s="20" t="str">
        <f>IF(A199="","",IF(COUNTIF('Sărbători'!$A$5:$A$112,A199)&gt;0,"Sărbătoare legală",IF(WEEKDAY(A199,2)&gt;5,"Weekend","Zi lucrătoare")))</f>
        <v>Zi lucrătoare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IF(C199="Zi lucrătoare",'Setări'!$B$6,0)</f>
        <v>8</v>
      </c>
      <c r="J199" s="22">
        <f>H199+IF(OR(G199="Concediu",G199="Concediu medical",G199="Medic",G199="Liber compensatoriu",G199="Delegație"),I199,IF(G199="Jumătate de zi de concediu",I199/2,0))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IF(YEAR(DATE('Setări'!$B$5,1,1)+195)='Setări'!$B$5,DATE('Setări'!$B$5,1,1)+195,"")</f>
        <v>46583</v>
      </c>
      <c r="B200" s="19">
        <f>A200</f>
        <v>46583</v>
      </c>
      <c r="C200" s="20" t="str">
        <f>IF(A200="","",IF(COUNTIF('Sărbători'!$A$5:$A$112,A200)&gt;0,"Sărbătoare legală",IF(WEEKDAY(A200,2)&gt;5,"Weekend","Zi lucrătoare")))</f>
        <v>Zi lucrătoare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IF(C200="Zi lucrătoare",'Setări'!$B$6,0)</f>
        <v>8</v>
      </c>
      <c r="J200" s="22">
        <f>H200+IF(OR(G200="Concediu",G200="Concediu medical",G200="Medic",G200="Liber compensatoriu",G200="Delegație"),I200,IF(G200="Jumătate de zi de concediu",I200/2,0))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IF(YEAR(DATE('Setări'!$B$5,1,1)+196)='Setări'!$B$5,DATE('Setări'!$B$5,1,1)+196,"")</f>
        <v>46584</v>
      </c>
      <c r="B201" s="19">
        <f>A201</f>
        <v>46584</v>
      </c>
      <c r="C201" s="20" t="str">
        <f>IF(A201="","",IF(COUNTIF('Sărbători'!$A$5:$A$112,A201)&gt;0,"Sărbătoare legală",IF(WEEKDAY(A201,2)&gt;5,"Weekend","Zi lucrătoare")))</f>
        <v>Zi lucrătoare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IF(C201="Zi lucrătoare",'Setări'!$B$6,0)</f>
        <v>8</v>
      </c>
      <c r="J201" s="22">
        <f>H201+IF(OR(G201="Concediu",G201="Concediu medical",G201="Medic",G201="Liber compensatoriu",G201="Delegație"),I201,IF(G201="Jumătate de zi de concediu",I201/2,0))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IF(YEAR(DATE('Setări'!$B$5,1,1)+197)='Setări'!$B$5,DATE('Setări'!$B$5,1,1)+197,"")</f>
        <v>46585</v>
      </c>
      <c r="B202" s="19">
        <f>A202</f>
        <v>46585</v>
      </c>
      <c r="C202" s="20" t="str">
        <f>IF(A202="","",IF(COUNTIF('Sărbători'!$A$5:$A$112,A202)&gt;0,"Sărbătoare legală",IF(WEEKDAY(A202,2)&gt;5,"Weekend","Zi lucrătoare")))</f>
        <v>Weekend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IF(C202="Zi lucrătoare",'Setări'!$B$6,0)</f>
        <v>0</v>
      </c>
      <c r="J202" s="22">
        <f>H202+IF(OR(G202="Concediu",G202="Concediu medical",G202="Medic",G202="Liber compensatoriu",G202="Delegație"),I202,IF(G202="Jumătate de zi de concediu",I202/2,0))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IF(YEAR(DATE('Setări'!$B$5,1,1)+198)='Setări'!$B$5,DATE('Setări'!$B$5,1,1)+198,"")</f>
        <v>46586</v>
      </c>
      <c r="B203" s="19">
        <f>A203</f>
        <v>46586</v>
      </c>
      <c r="C203" s="20" t="str">
        <f>IF(A203="","",IF(COUNTIF('Sărbători'!$A$5:$A$112,A203)&gt;0,"Sărbătoare legală",IF(WEEKDAY(A203,2)&gt;5,"Weekend","Zi lucrătoare")))</f>
        <v>Weekend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IF(C203="Zi lucrătoare",'Setări'!$B$6,0)</f>
        <v>0</v>
      </c>
      <c r="J203" s="22">
        <f>H203+IF(OR(G203="Concediu",G203="Concediu medical",G203="Medic",G203="Liber compensatoriu",G203="Delegație"),I203,IF(G203="Jumătate de zi de concediu",I203/2,0))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IF(YEAR(DATE('Setări'!$B$5,1,1)+199)='Setări'!$B$5,DATE('Setări'!$B$5,1,1)+199,"")</f>
        <v>46587</v>
      </c>
      <c r="B204" s="19">
        <f>A204</f>
        <v>46587</v>
      </c>
      <c r="C204" s="20" t="str">
        <f>IF(A204="","",IF(COUNTIF('Sărbători'!$A$5:$A$112,A204)&gt;0,"Sărbătoare legală",IF(WEEKDAY(A204,2)&gt;5,"Weekend","Zi lucrătoare")))</f>
        <v>Zi lucrătoare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IF(C204="Zi lucrătoare",'Setări'!$B$6,0)</f>
        <v>8</v>
      </c>
      <c r="J204" s="22">
        <f>H204+IF(OR(G204="Concediu",G204="Concediu medical",G204="Medic",G204="Liber compensatoriu",G204="Delegație"),I204,IF(G204="Jumătate de zi de concediu",I204/2,0))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IF(YEAR(DATE('Setări'!$B$5,1,1)+200)='Setări'!$B$5,DATE('Setări'!$B$5,1,1)+200,"")</f>
        <v>46588</v>
      </c>
      <c r="B205" s="19">
        <f>A205</f>
        <v>46588</v>
      </c>
      <c r="C205" s="20" t="str">
        <f>IF(A205="","",IF(COUNTIF('Sărbători'!$A$5:$A$112,A205)&gt;0,"Sărbătoare legală",IF(WEEKDAY(A205,2)&gt;5,"Weekend","Zi lucrătoare")))</f>
        <v>Zi lucrătoare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IF(C205="Zi lucrătoare",'Setări'!$B$6,0)</f>
        <v>8</v>
      </c>
      <c r="J205" s="22">
        <f>H205+IF(OR(G205="Concediu",G205="Concediu medical",G205="Medic",G205="Liber compensatoriu",G205="Delegație"),I205,IF(G205="Jumătate de zi de concediu",I205/2,0))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IF(YEAR(DATE('Setări'!$B$5,1,1)+201)='Setări'!$B$5,DATE('Setări'!$B$5,1,1)+201,"")</f>
        <v>46589</v>
      </c>
      <c r="B206" s="19">
        <f>A206</f>
        <v>46589</v>
      </c>
      <c r="C206" s="20" t="str">
        <f>IF(A206="","",IF(COUNTIF('Sărbători'!$A$5:$A$112,A206)&gt;0,"Sărbătoare legală",IF(WEEKDAY(A206,2)&gt;5,"Weekend","Zi lucrătoare")))</f>
        <v>Zi lucrătoare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IF(C206="Zi lucrătoare",'Setări'!$B$6,0)</f>
        <v>8</v>
      </c>
      <c r="J206" s="22">
        <f>H206+IF(OR(G206="Concediu",G206="Concediu medical",G206="Medic",G206="Liber compensatoriu",G206="Delegație"),I206,IF(G206="Jumătate de zi de concediu",I206/2,0))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IF(YEAR(DATE('Setări'!$B$5,1,1)+202)='Setări'!$B$5,DATE('Setări'!$B$5,1,1)+202,"")</f>
        <v>46590</v>
      </c>
      <c r="B207" s="19">
        <f>A207</f>
        <v>46590</v>
      </c>
      <c r="C207" s="20" t="str">
        <f>IF(A207="","",IF(COUNTIF('Sărbători'!$A$5:$A$112,A207)&gt;0,"Sărbătoare legală",IF(WEEKDAY(A207,2)&gt;5,"Weekend","Zi lucrătoare")))</f>
        <v>Zi lucrătoare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IF(C207="Zi lucrătoare",'Setări'!$B$6,0)</f>
        <v>8</v>
      </c>
      <c r="J207" s="22">
        <f>H207+IF(OR(G207="Concediu",G207="Concediu medical",G207="Medic",G207="Liber compensatoriu",G207="Delegație"),I207,IF(G207="Jumătate de zi de concediu",I207/2,0))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IF(YEAR(DATE('Setări'!$B$5,1,1)+203)='Setări'!$B$5,DATE('Setări'!$B$5,1,1)+203,"")</f>
        <v>46591</v>
      </c>
      <c r="B208" s="19">
        <f>A208</f>
        <v>46591</v>
      </c>
      <c r="C208" s="20" t="str">
        <f>IF(A208="","",IF(COUNTIF('Sărbători'!$A$5:$A$112,A208)&gt;0,"Sărbătoare legală",IF(WEEKDAY(A208,2)&gt;5,"Weekend","Zi lucrătoare")))</f>
        <v>Zi lucrătoare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IF(C208="Zi lucrătoare",'Setări'!$B$6,0)</f>
        <v>8</v>
      </c>
      <c r="J208" s="22">
        <f>H208+IF(OR(G208="Concediu",G208="Concediu medical",G208="Medic",G208="Liber compensatoriu",G208="Delegație"),I208,IF(G208="Jumătate de zi de concediu",I208/2,0))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IF(YEAR(DATE('Setări'!$B$5,1,1)+204)='Setări'!$B$5,DATE('Setări'!$B$5,1,1)+204,"")</f>
        <v>46592</v>
      </c>
      <c r="B209" s="19">
        <f>A209</f>
        <v>46592</v>
      </c>
      <c r="C209" s="20" t="str">
        <f>IF(A209="","",IF(COUNTIF('Sărbători'!$A$5:$A$112,A209)&gt;0,"Sărbătoare legală",IF(WEEKDAY(A209,2)&gt;5,"Weekend","Zi lucrătoare")))</f>
        <v>Weekend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IF(C209="Zi lucrătoare",'Setări'!$B$6,0)</f>
        <v>0</v>
      </c>
      <c r="J209" s="22">
        <f>H209+IF(OR(G209="Concediu",G209="Concediu medical",G209="Medic",G209="Liber compensatoriu",G209="Delegație"),I209,IF(G209="Jumătate de zi de concediu",I209/2,0))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IF(YEAR(DATE('Setări'!$B$5,1,1)+205)='Setări'!$B$5,DATE('Setări'!$B$5,1,1)+205,"")</f>
        <v>46593</v>
      </c>
      <c r="B210" s="19">
        <f>A210</f>
        <v>46593</v>
      </c>
      <c r="C210" s="20" t="str">
        <f>IF(A210="","",IF(COUNTIF('Sărbători'!$A$5:$A$112,A210)&gt;0,"Sărbătoare legală",IF(WEEKDAY(A210,2)&gt;5,"Weekend","Zi lucrătoare")))</f>
        <v>Weekend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IF(C210="Zi lucrătoare",'Setări'!$B$6,0)</f>
        <v>0</v>
      </c>
      <c r="J210" s="22">
        <f>H210+IF(OR(G210="Concediu",G210="Concediu medical",G210="Medic",G210="Liber compensatoriu",G210="Delegație"),I210,IF(G210="Jumătate de zi de concediu",I210/2,0))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IF(YEAR(DATE('Setări'!$B$5,1,1)+206)='Setări'!$B$5,DATE('Setări'!$B$5,1,1)+206,"")</f>
        <v>46594</v>
      </c>
      <c r="B211" s="19">
        <f>A211</f>
        <v>46594</v>
      </c>
      <c r="C211" s="20" t="str">
        <f>IF(A211="","",IF(COUNTIF('Sărbători'!$A$5:$A$112,A211)&gt;0,"Sărbătoare legală",IF(WEEKDAY(A211,2)&gt;5,"Weekend","Zi lucrătoare")))</f>
        <v>Zi lucrătoare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IF(C211="Zi lucrătoare",'Setări'!$B$6,0)</f>
        <v>8</v>
      </c>
      <c r="J211" s="22">
        <f>H211+IF(OR(G211="Concediu",G211="Concediu medical",G211="Medic",G211="Liber compensatoriu",G211="Delegație"),I211,IF(G211="Jumătate de zi de concediu",I211/2,0))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IF(YEAR(DATE('Setări'!$B$5,1,1)+207)='Setări'!$B$5,DATE('Setări'!$B$5,1,1)+207,"")</f>
        <v>46595</v>
      </c>
      <c r="B212" s="19">
        <f>A212</f>
        <v>46595</v>
      </c>
      <c r="C212" s="20" t="str">
        <f>IF(A212="","",IF(COUNTIF('Sărbători'!$A$5:$A$112,A212)&gt;0,"Sărbătoare legală",IF(WEEKDAY(A212,2)&gt;5,"Weekend","Zi lucrătoare")))</f>
        <v>Zi lucrătoare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IF(C212="Zi lucrătoare",'Setări'!$B$6,0)</f>
        <v>8</v>
      </c>
      <c r="J212" s="22">
        <f>H212+IF(OR(G212="Concediu",G212="Concediu medical",G212="Medic",G212="Liber compensatoriu",G212="Delegație"),I212,IF(G212="Jumătate de zi de concediu",I212/2,0))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IF(YEAR(DATE('Setări'!$B$5,1,1)+208)='Setări'!$B$5,DATE('Setări'!$B$5,1,1)+208,"")</f>
        <v>46596</v>
      </c>
      <c r="B213" s="19">
        <f>A213</f>
        <v>46596</v>
      </c>
      <c r="C213" s="20" t="str">
        <f>IF(A213="","",IF(COUNTIF('Sărbători'!$A$5:$A$112,A213)&gt;0,"Sărbătoare legală",IF(WEEKDAY(A213,2)&gt;5,"Weekend","Zi lucrătoare")))</f>
        <v>Zi lucrătoare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IF(C213="Zi lucrătoare",'Setări'!$B$6,0)</f>
        <v>8</v>
      </c>
      <c r="J213" s="22">
        <f>H213+IF(OR(G213="Concediu",G213="Concediu medical",G213="Medic",G213="Liber compensatoriu",G213="Delegație"),I213,IF(G213="Jumătate de zi de concediu",I213/2,0))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IF(YEAR(DATE('Setări'!$B$5,1,1)+209)='Setări'!$B$5,DATE('Setări'!$B$5,1,1)+209,"")</f>
        <v>46597</v>
      </c>
      <c r="B214" s="19">
        <f>A214</f>
        <v>46597</v>
      </c>
      <c r="C214" s="20" t="str">
        <f>IF(A214="","",IF(COUNTIF('Sărbători'!$A$5:$A$112,A214)&gt;0,"Sărbătoare legală",IF(WEEKDAY(A214,2)&gt;5,"Weekend","Zi lucrătoare")))</f>
        <v>Zi lucrătoare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IF(C214="Zi lucrătoare",'Setări'!$B$6,0)</f>
        <v>8</v>
      </c>
      <c r="J214" s="22">
        <f>H214+IF(OR(G214="Concediu",G214="Concediu medical",G214="Medic",G214="Liber compensatoriu",G214="Delegație"),I214,IF(G214="Jumătate de zi de concediu",I214/2,0))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IF(YEAR(DATE('Setări'!$B$5,1,1)+210)='Setări'!$B$5,DATE('Setări'!$B$5,1,1)+210,"")</f>
        <v>46598</v>
      </c>
      <c r="B215" s="19">
        <f>A215</f>
        <v>46598</v>
      </c>
      <c r="C215" s="20" t="str">
        <f>IF(A215="","",IF(COUNTIF('Sărbători'!$A$5:$A$112,A215)&gt;0,"Sărbătoare legală",IF(WEEKDAY(A215,2)&gt;5,"Weekend","Zi lucrătoare")))</f>
        <v>Zi lucrătoare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IF(C215="Zi lucrătoare",'Setări'!$B$6,0)</f>
        <v>8</v>
      </c>
      <c r="J215" s="22">
        <f>H215+IF(OR(G215="Concediu",G215="Concediu medical",G215="Medic",G215="Liber compensatoriu",G215="Delegație"),I215,IF(G215="Jumătate de zi de concediu",I215/2,0))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IF(YEAR(DATE('Setări'!$B$5,1,1)+211)='Setări'!$B$5,DATE('Setări'!$B$5,1,1)+211,"")</f>
        <v>46599</v>
      </c>
      <c r="B216" s="19">
        <f>A216</f>
        <v>46599</v>
      </c>
      <c r="C216" s="20" t="str">
        <f>IF(A216="","",IF(COUNTIF('Sărbători'!$A$5:$A$112,A216)&gt;0,"Sărbătoare legală",IF(WEEKDAY(A216,2)&gt;5,"Weekend","Zi lucrătoare")))</f>
        <v>Weekend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IF(C216="Zi lucrătoare",'Setări'!$B$6,0)</f>
        <v>0</v>
      </c>
      <c r="J216" s="22">
        <f>H216+IF(OR(G216="Concediu",G216="Concediu medical",G216="Medic",G216="Liber compensatoriu",G216="Delegație"),I216,IF(G216="Jumătate de zi de concediu",I216/2,0))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IF(YEAR(DATE('Setări'!$B$5,1,1)+212)='Setări'!$B$5,DATE('Setări'!$B$5,1,1)+212,"")</f>
        <v>46600</v>
      </c>
      <c r="B217" s="19">
        <f>A217</f>
        <v>46600</v>
      </c>
      <c r="C217" s="20" t="str">
        <f>IF(A217="","",IF(COUNTIF('Sărbători'!$A$5:$A$112,A217)&gt;0,"Sărbătoare legală",IF(WEEKDAY(A217,2)&gt;5,"Weekend","Zi lucrătoare")))</f>
        <v>Weekend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IF(C217="Zi lucrătoare",'Setări'!$B$6,0)</f>
        <v>0</v>
      </c>
      <c r="J217" s="22">
        <f>H217+IF(OR(G217="Concediu",G217="Concediu medical",G217="Medic",G217="Liber compensatoriu",G217="Delegație"),I217,IF(G217="Jumătate de zi de concediu",I217/2,0))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IF(YEAR(DATE('Setări'!$B$5,1,1)+213)='Setări'!$B$5,DATE('Setări'!$B$5,1,1)+213,"")</f>
        <v>46601</v>
      </c>
      <c r="B218" s="19">
        <f>A218</f>
        <v>46601</v>
      </c>
      <c r="C218" s="20" t="str">
        <f>IF(A218="","",IF(COUNTIF('Sărbători'!$A$5:$A$112,A218)&gt;0,"Sărbătoare legală",IF(WEEKDAY(A218,2)&gt;5,"Weekend","Zi lucrătoare")))</f>
        <v>Zi lucrătoare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IF(C218="Zi lucrătoare",'Setări'!$B$6,0)</f>
        <v>8</v>
      </c>
      <c r="J218" s="22">
        <f>H218+IF(OR(G218="Concediu",G218="Concediu medical",G218="Medic",G218="Liber compensatoriu",G218="Delegație"),I218,IF(G218="Jumătate de zi de concediu",I218/2,0))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IF(YEAR(DATE('Setări'!$B$5,1,1)+214)='Setări'!$B$5,DATE('Setări'!$B$5,1,1)+214,"")</f>
        <v>46602</v>
      </c>
      <c r="B219" s="19">
        <f>A219</f>
        <v>46602</v>
      </c>
      <c r="C219" s="20" t="str">
        <f>IF(A219="","",IF(COUNTIF('Sărbători'!$A$5:$A$112,A219)&gt;0,"Sărbătoare legală",IF(WEEKDAY(A219,2)&gt;5,"Weekend","Zi lucrătoare")))</f>
        <v>Zi lucrătoare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IF(C219="Zi lucrătoare",'Setări'!$B$6,0)</f>
        <v>8</v>
      </c>
      <c r="J219" s="22">
        <f>H219+IF(OR(G219="Concediu",G219="Concediu medical",G219="Medic",G219="Liber compensatoriu",G219="Delegație"),I219,IF(G219="Jumătate de zi de concediu",I219/2,0))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IF(YEAR(DATE('Setări'!$B$5,1,1)+215)='Setări'!$B$5,DATE('Setări'!$B$5,1,1)+215,"")</f>
        <v>46603</v>
      </c>
      <c r="B220" s="19">
        <f>A220</f>
        <v>46603</v>
      </c>
      <c r="C220" s="20" t="str">
        <f>IF(A220="","",IF(COUNTIF('Sărbători'!$A$5:$A$112,A220)&gt;0,"Sărbătoare legală",IF(WEEKDAY(A220,2)&gt;5,"Weekend","Zi lucrătoare")))</f>
        <v>Zi lucrătoare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IF(C220="Zi lucrătoare",'Setări'!$B$6,0)</f>
        <v>8</v>
      </c>
      <c r="J220" s="22">
        <f>H220+IF(OR(G220="Concediu",G220="Concediu medical",G220="Medic",G220="Liber compensatoriu",G220="Delegație"),I220,IF(G220="Jumătate de zi de concediu",I220/2,0))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IF(YEAR(DATE('Setări'!$B$5,1,1)+216)='Setări'!$B$5,DATE('Setări'!$B$5,1,1)+216,"")</f>
        <v>46604</v>
      </c>
      <c r="B221" s="19">
        <f>A221</f>
        <v>46604</v>
      </c>
      <c r="C221" s="20" t="str">
        <f>IF(A221="","",IF(COUNTIF('Sărbători'!$A$5:$A$112,A221)&gt;0,"Sărbătoare legală",IF(WEEKDAY(A221,2)&gt;5,"Weekend","Zi lucrătoare")))</f>
        <v>Zi lucrătoare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IF(C221="Zi lucrătoare",'Setări'!$B$6,0)</f>
        <v>8</v>
      </c>
      <c r="J221" s="22">
        <f>H221+IF(OR(G221="Concediu",G221="Concediu medical",G221="Medic",G221="Liber compensatoriu",G221="Delegație"),I221,IF(G221="Jumătate de zi de concediu",I221/2,0))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IF(YEAR(DATE('Setări'!$B$5,1,1)+217)='Setări'!$B$5,DATE('Setări'!$B$5,1,1)+217,"")</f>
        <v>46605</v>
      </c>
      <c r="B222" s="19">
        <f>A222</f>
        <v>46605</v>
      </c>
      <c r="C222" s="20" t="str">
        <f>IF(A222="","",IF(COUNTIF('Sărbători'!$A$5:$A$112,A222)&gt;0,"Sărbătoare legală",IF(WEEKDAY(A222,2)&gt;5,"Weekend","Zi lucrătoare")))</f>
        <v>Zi lucrătoare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IF(C222="Zi lucrătoare",'Setări'!$B$6,0)</f>
        <v>8</v>
      </c>
      <c r="J222" s="22">
        <f>H222+IF(OR(G222="Concediu",G222="Concediu medical",G222="Medic",G222="Liber compensatoriu",G222="Delegație"),I222,IF(G222="Jumătate de zi de concediu",I222/2,0))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IF(YEAR(DATE('Setări'!$B$5,1,1)+218)='Setări'!$B$5,DATE('Setări'!$B$5,1,1)+218,"")</f>
        <v>46606</v>
      </c>
      <c r="B223" s="19">
        <f>A223</f>
        <v>46606</v>
      </c>
      <c r="C223" s="20" t="str">
        <f>IF(A223="","",IF(COUNTIF('Sărbători'!$A$5:$A$112,A223)&gt;0,"Sărbătoare legală",IF(WEEKDAY(A223,2)&gt;5,"Weekend","Zi lucrătoare")))</f>
        <v>Weekend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IF(C223="Zi lucrătoare",'Setări'!$B$6,0)</f>
        <v>0</v>
      </c>
      <c r="J223" s="22">
        <f>H223+IF(OR(G223="Concediu",G223="Concediu medical",G223="Medic",G223="Liber compensatoriu",G223="Delegație"),I223,IF(G223="Jumătate de zi de concediu",I223/2,0))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IF(YEAR(DATE('Setări'!$B$5,1,1)+219)='Setări'!$B$5,DATE('Setări'!$B$5,1,1)+219,"")</f>
        <v>46607</v>
      </c>
      <c r="B224" s="19">
        <f>A224</f>
        <v>46607</v>
      </c>
      <c r="C224" s="20" t="str">
        <f>IF(A224="","",IF(COUNTIF('Sărbători'!$A$5:$A$112,A224)&gt;0,"Sărbătoare legală",IF(WEEKDAY(A224,2)&gt;5,"Weekend","Zi lucrătoare")))</f>
        <v>Weekend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IF(C224="Zi lucrătoare",'Setări'!$B$6,0)</f>
        <v>0</v>
      </c>
      <c r="J224" s="22">
        <f>H224+IF(OR(G224="Concediu",G224="Concediu medical",G224="Medic",G224="Liber compensatoriu",G224="Delegație"),I224,IF(G224="Jumătate de zi de concediu",I224/2,0))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IF(YEAR(DATE('Setări'!$B$5,1,1)+220)='Setări'!$B$5,DATE('Setări'!$B$5,1,1)+220,"")</f>
        <v>46608</v>
      </c>
      <c r="B225" s="19">
        <f>A225</f>
        <v>46608</v>
      </c>
      <c r="C225" s="20" t="str">
        <f>IF(A225="","",IF(COUNTIF('Sărbători'!$A$5:$A$112,A225)&gt;0,"Sărbătoare legală",IF(WEEKDAY(A225,2)&gt;5,"Weekend","Zi lucrătoare")))</f>
        <v>Zi lucrătoare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IF(C225="Zi lucrătoare",'Setări'!$B$6,0)</f>
        <v>8</v>
      </c>
      <c r="J225" s="22">
        <f>H225+IF(OR(G225="Concediu",G225="Concediu medical",G225="Medic",G225="Liber compensatoriu",G225="Delegație"),I225,IF(G225="Jumătate de zi de concediu",I225/2,0))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IF(YEAR(DATE('Setări'!$B$5,1,1)+221)='Setări'!$B$5,DATE('Setări'!$B$5,1,1)+221,"")</f>
        <v>46609</v>
      </c>
      <c r="B226" s="19">
        <f>A226</f>
        <v>46609</v>
      </c>
      <c r="C226" s="20" t="str">
        <f>IF(A226="","",IF(COUNTIF('Sărbători'!$A$5:$A$112,A226)&gt;0,"Sărbătoare legală",IF(WEEKDAY(A226,2)&gt;5,"Weekend","Zi lucrătoare")))</f>
        <v>Zi lucrătoare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IF(C226="Zi lucrătoare",'Setări'!$B$6,0)</f>
        <v>8</v>
      </c>
      <c r="J226" s="22">
        <f>H226+IF(OR(G226="Concediu",G226="Concediu medical",G226="Medic",G226="Liber compensatoriu",G226="Delegație"),I226,IF(G226="Jumătate de zi de concediu",I226/2,0))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IF(YEAR(DATE('Setări'!$B$5,1,1)+222)='Setări'!$B$5,DATE('Setări'!$B$5,1,1)+222,"")</f>
        <v>46610</v>
      </c>
      <c r="B227" s="19">
        <f>A227</f>
        <v>46610</v>
      </c>
      <c r="C227" s="20" t="str">
        <f>IF(A227="","",IF(COUNTIF('Sărbători'!$A$5:$A$112,A227)&gt;0,"Sărbătoare legală",IF(WEEKDAY(A227,2)&gt;5,"Weekend","Zi lucrătoare")))</f>
        <v>Zi lucrătoare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IF(C227="Zi lucrătoare",'Setări'!$B$6,0)</f>
        <v>8</v>
      </c>
      <c r="J227" s="22">
        <f>H227+IF(OR(G227="Concediu",G227="Concediu medical",G227="Medic",G227="Liber compensatoriu",G227="Delegație"),I227,IF(G227="Jumătate de zi de concediu",I227/2,0))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IF(YEAR(DATE('Setări'!$B$5,1,1)+223)='Setări'!$B$5,DATE('Setări'!$B$5,1,1)+223,"")</f>
        <v>46611</v>
      </c>
      <c r="B228" s="19">
        <f>A228</f>
        <v>46611</v>
      </c>
      <c r="C228" s="20" t="str">
        <f>IF(A228="","",IF(COUNTIF('Sărbători'!$A$5:$A$112,A228)&gt;0,"Sărbătoare legală",IF(WEEKDAY(A228,2)&gt;5,"Weekend","Zi lucrătoare")))</f>
        <v>Zi lucrătoare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IF(C228="Zi lucrătoare",'Setări'!$B$6,0)</f>
        <v>8</v>
      </c>
      <c r="J228" s="22">
        <f>H228+IF(OR(G228="Concediu",G228="Concediu medical",G228="Medic",G228="Liber compensatoriu",G228="Delegație"),I228,IF(G228="Jumătate de zi de concediu",I228/2,0))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IF(YEAR(DATE('Setări'!$B$5,1,1)+224)='Setări'!$B$5,DATE('Setări'!$B$5,1,1)+224,"")</f>
        <v>46612</v>
      </c>
      <c r="B229" s="19">
        <f>A229</f>
        <v>46612</v>
      </c>
      <c r="C229" s="20" t="str">
        <f>IF(A229="","",IF(COUNTIF('Sărbători'!$A$5:$A$112,A229)&gt;0,"Sărbătoare legală",IF(WEEKDAY(A229,2)&gt;5,"Weekend","Zi lucrătoare")))</f>
        <v>Zi lucrătoare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IF(C229="Zi lucrătoare",'Setări'!$B$6,0)</f>
        <v>8</v>
      </c>
      <c r="J229" s="22">
        <f>H229+IF(OR(G229="Concediu",G229="Concediu medical",G229="Medic",G229="Liber compensatoriu",G229="Delegație"),I229,IF(G229="Jumătate de zi de concediu",I229/2,0))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IF(YEAR(DATE('Setări'!$B$5,1,1)+225)='Setări'!$B$5,DATE('Setări'!$B$5,1,1)+225,"")</f>
        <v>46613</v>
      </c>
      <c r="B230" s="19">
        <f>A230</f>
        <v>46613</v>
      </c>
      <c r="C230" s="20" t="str">
        <f>IF(A230="","",IF(COUNTIF('Sărbători'!$A$5:$A$112,A230)&gt;0,"Sărbătoare legală",IF(WEEKDAY(A230,2)&gt;5,"Weekend","Zi lucrătoare")))</f>
        <v>Weekend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IF(C230="Zi lucrătoare",'Setări'!$B$6,0)</f>
        <v>0</v>
      </c>
      <c r="J230" s="22">
        <f>H230+IF(OR(G230="Concediu",G230="Concediu medical",G230="Medic",G230="Liber compensatoriu",G230="Delegație"),I230,IF(G230="Jumătate de zi de concediu",I230/2,0))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IF(YEAR(DATE('Setări'!$B$5,1,1)+226)='Setări'!$B$5,DATE('Setări'!$B$5,1,1)+226,"")</f>
        <v>46614</v>
      </c>
      <c r="B231" s="19">
        <f>A231</f>
        <v>46614</v>
      </c>
      <c r="C231" s="20" t="str">
        <f>IF(A231="","",IF(COUNTIF('Sărbători'!$A$5:$A$112,A231)&gt;0,"Sărbătoare legală",IF(WEEKDAY(A231,2)&gt;5,"Weekend","Zi lucrătoare")))</f>
        <v>Sărbătoare legală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IF(C231="Zi lucrătoare",'Setări'!$B$6,0)</f>
        <v>0</v>
      </c>
      <c r="J231" s="22">
        <f>H231+IF(OR(G231="Concediu",G231="Concediu medical",G231="Medic",G231="Liber compensatoriu",G231="Delegație"),I231,IF(G231="Jumătate de zi de concediu",I231/2,0))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IF(YEAR(DATE('Setări'!$B$5,1,1)+227)='Setări'!$B$5,DATE('Setări'!$B$5,1,1)+227,"")</f>
        <v>46615</v>
      </c>
      <c r="B232" s="19">
        <f>A232</f>
        <v>46615</v>
      </c>
      <c r="C232" s="20" t="str">
        <f>IF(A232="","",IF(COUNTIF('Sărbători'!$A$5:$A$112,A232)&gt;0,"Sărbătoare legală",IF(WEEKDAY(A232,2)&gt;5,"Weekend","Zi lucrătoare")))</f>
        <v>Zi lucrătoare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IF(C232="Zi lucrătoare",'Setări'!$B$6,0)</f>
        <v>8</v>
      </c>
      <c r="J232" s="22">
        <f>H232+IF(OR(G232="Concediu",G232="Concediu medical",G232="Medic",G232="Liber compensatoriu",G232="Delegație"),I232,IF(G232="Jumătate de zi de concediu",I232/2,0))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IF(YEAR(DATE('Setări'!$B$5,1,1)+228)='Setări'!$B$5,DATE('Setări'!$B$5,1,1)+228,"")</f>
        <v>46616</v>
      </c>
      <c r="B233" s="19">
        <f>A233</f>
        <v>46616</v>
      </c>
      <c r="C233" s="20" t="str">
        <f>IF(A233="","",IF(COUNTIF('Sărbători'!$A$5:$A$112,A233)&gt;0,"Sărbătoare legală",IF(WEEKDAY(A233,2)&gt;5,"Weekend","Zi lucrătoare")))</f>
        <v>Zi lucrătoare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IF(C233="Zi lucrătoare",'Setări'!$B$6,0)</f>
        <v>8</v>
      </c>
      <c r="J233" s="22">
        <f>H233+IF(OR(G233="Concediu",G233="Concediu medical",G233="Medic",G233="Liber compensatoriu",G233="Delegație"),I233,IF(G233="Jumătate de zi de concediu",I233/2,0))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IF(YEAR(DATE('Setări'!$B$5,1,1)+229)='Setări'!$B$5,DATE('Setări'!$B$5,1,1)+229,"")</f>
        <v>46617</v>
      </c>
      <c r="B234" s="19">
        <f>A234</f>
        <v>46617</v>
      </c>
      <c r="C234" s="20" t="str">
        <f>IF(A234="","",IF(COUNTIF('Sărbători'!$A$5:$A$112,A234)&gt;0,"Sărbătoare legală",IF(WEEKDAY(A234,2)&gt;5,"Weekend","Zi lucrătoare")))</f>
        <v>Zi lucrătoare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IF(C234="Zi lucrătoare",'Setări'!$B$6,0)</f>
        <v>8</v>
      </c>
      <c r="J234" s="22">
        <f>H234+IF(OR(G234="Concediu",G234="Concediu medical",G234="Medic",G234="Liber compensatoriu",G234="Delegație"),I234,IF(G234="Jumătate de zi de concediu",I234/2,0))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IF(YEAR(DATE('Setări'!$B$5,1,1)+230)='Setări'!$B$5,DATE('Setări'!$B$5,1,1)+230,"")</f>
        <v>46618</v>
      </c>
      <c r="B235" s="19">
        <f>A235</f>
        <v>46618</v>
      </c>
      <c r="C235" s="20" t="str">
        <f>IF(A235="","",IF(COUNTIF('Sărbători'!$A$5:$A$112,A235)&gt;0,"Sărbătoare legală",IF(WEEKDAY(A235,2)&gt;5,"Weekend","Zi lucrătoare")))</f>
        <v>Zi lucrătoare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IF(C235="Zi lucrătoare",'Setări'!$B$6,0)</f>
        <v>8</v>
      </c>
      <c r="J235" s="22">
        <f>H235+IF(OR(G235="Concediu",G235="Concediu medical",G235="Medic",G235="Liber compensatoriu",G235="Delegație"),I235,IF(G235="Jumătate de zi de concediu",I235/2,0))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IF(YEAR(DATE('Setări'!$B$5,1,1)+231)='Setări'!$B$5,DATE('Setări'!$B$5,1,1)+231,"")</f>
        <v>46619</v>
      </c>
      <c r="B236" s="19">
        <f>A236</f>
        <v>46619</v>
      </c>
      <c r="C236" s="20" t="str">
        <f>IF(A236="","",IF(COUNTIF('Sărbători'!$A$5:$A$112,A236)&gt;0,"Sărbătoare legală",IF(WEEKDAY(A236,2)&gt;5,"Weekend","Zi lucrătoare")))</f>
        <v>Zi lucrătoare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IF(C236="Zi lucrătoare",'Setări'!$B$6,0)</f>
        <v>8</v>
      </c>
      <c r="J236" s="22">
        <f>H236+IF(OR(G236="Concediu",G236="Concediu medical",G236="Medic",G236="Liber compensatoriu",G236="Delegație"),I236,IF(G236="Jumătate de zi de concediu",I236/2,0))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IF(YEAR(DATE('Setări'!$B$5,1,1)+232)='Setări'!$B$5,DATE('Setări'!$B$5,1,1)+232,"")</f>
        <v>46620</v>
      </c>
      <c r="B237" s="19">
        <f>A237</f>
        <v>46620</v>
      </c>
      <c r="C237" s="20" t="str">
        <f>IF(A237="","",IF(COUNTIF('Sărbători'!$A$5:$A$112,A237)&gt;0,"Sărbătoare legală",IF(WEEKDAY(A237,2)&gt;5,"Weekend","Zi lucrătoare")))</f>
        <v>Weekend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IF(C237="Zi lucrătoare",'Setări'!$B$6,0)</f>
        <v>0</v>
      </c>
      <c r="J237" s="22">
        <f>H237+IF(OR(G237="Concediu",G237="Concediu medical",G237="Medic",G237="Liber compensatoriu",G237="Delegație"),I237,IF(G237="Jumătate de zi de concediu",I237/2,0))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IF(YEAR(DATE('Setări'!$B$5,1,1)+233)='Setări'!$B$5,DATE('Setări'!$B$5,1,1)+233,"")</f>
        <v>46621</v>
      </c>
      <c r="B238" s="19">
        <f>A238</f>
        <v>46621</v>
      </c>
      <c r="C238" s="20" t="str">
        <f>IF(A238="","",IF(COUNTIF('Sărbători'!$A$5:$A$112,A238)&gt;0,"Sărbătoare legală",IF(WEEKDAY(A238,2)&gt;5,"Weekend","Zi lucrătoare")))</f>
        <v>Weekend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IF(C238="Zi lucrătoare",'Setări'!$B$6,0)</f>
        <v>0</v>
      </c>
      <c r="J238" s="22">
        <f>H238+IF(OR(G238="Concediu",G238="Concediu medical",G238="Medic",G238="Liber compensatoriu",G238="Delegație"),I238,IF(G238="Jumătate de zi de concediu",I238/2,0))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IF(YEAR(DATE('Setări'!$B$5,1,1)+234)='Setări'!$B$5,DATE('Setări'!$B$5,1,1)+234,"")</f>
        <v>46622</v>
      </c>
      <c r="B239" s="19">
        <f>A239</f>
        <v>46622</v>
      </c>
      <c r="C239" s="20" t="str">
        <f>IF(A239="","",IF(COUNTIF('Sărbători'!$A$5:$A$112,A239)&gt;0,"Sărbătoare legală",IF(WEEKDAY(A239,2)&gt;5,"Weekend","Zi lucrătoare")))</f>
        <v>Zi lucrătoare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IF(C239="Zi lucrătoare",'Setări'!$B$6,0)</f>
        <v>8</v>
      </c>
      <c r="J239" s="22">
        <f>H239+IF(OR(G239="Concediu",G239="Concediu medical",G239="Medic",G239="Liber compensatoriu",G239="Delegație"),I239,IF(G239="Jumătate de zi de concediu",I239/2,0))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IF(YEAR(DATE('Setări'!$B$5,1,1)+235)='Setări'!$B$5,DATE('Setări'!$B$5,1,1)+235,"")</f>
        <v>46623</v>
      </c>
      <c r="B240" s="19">
        <f>A240</f>
        <v>46623</v>
      </c>
      <c r="C240" s="20" t="str">
        <f>IF(A240="","",IF(COUNTIF('Sărbători'!$A$5:$A$112,A240)&gt;0,"Sărbătoare legală",IF(WEEKDAY(A240,2)&gt;5,"Weekend","Zi lucrătoare")))</f>
        <v>Zi lucrătoare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IF(C240="Zi lucrătoare",'Setări'!$B$6,0)</f>
        <v>8</v>
      </c>
      <c r="J240" s="22">
        <f>H240+IF(OR(G240="Concediu",G240="Concediu medical",G240="Medic",G240="Liber compensatoriu",G240="Delegație"),I240,IF(G240="Jumătate de zi de concediu",I240/2,0))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IF(YEAR(DATE('Setări'!$B$5,1,1)+236)='Setări'!$B$5,DATE('Setări'!$B$5,1,1)+236,"")</f>
        <v>46624</v>
      </c>
      <c r="B241" s="19">
        <f>A241</f>
        <v>46624</v>
      </c>
      <c r="C241" s="20" t="str">
        <f>IF(A241="","",IF(COUNTIF('Sărbători'!$A$5:$A$112,A241)&gt;0,"Sărbătoare legală",IF(WEEKDAY(A241,2)&gt;5,"Weekend","Zi lucrătoare")))</f>
        <v>Zi lucrătoare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IF(C241="Zi lucrătoare",'Setări'!$B$6,0)</f>
        <v>8</v>
      </c>
      <c r="J241" s="22">
        <f>H241+IF(OR(G241="Concediu",G241="Concediu medical",G241="Medic",G241="Liber compensatoriu",G241="Delegație"),I241,IF(G241="Jumătate de zi de concediu",I241/2,0))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IF(YEAR(DATE('Setări'!$B$5,1,1)+237)='Setări'!$B$5,DATE('Setări'!$B$5,1,1)+237,"")</f>
        <v>46625</v>
      </c>
      <c r="B242" s="19">
        <f>A242</f>
        <v>46625</v>
      </c>
      <c r="C242" s="20" t="str">
        <f>IF(A242="","",IF(COUNTIF('Sărbători'!$A$5:$A$112,A242)&gt;0,"Sărbătoare legală",IF(WEEKDAY(A242,2)&gt;5,"Weekend","Zi lucrătoare")))</f>
        <v>Zi lucrătoare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IF(C242="Zi lucrătoare",'Setări'!$B$6,0)</f>
        <v>8</v>
      </c>
      <c r="J242" s="22">
        <f>H242+IF(OR(G242="Concediu",G242="Concediu medical",G242="Medic",G242="Liber compensatoriu",G242="Delegație"),I242,IF(G242="Jumătate de zi de concediu",I242/2,0))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IF(YEAR(DATE('Setări'!$B$5,1,1)+238)='Setări'!$B$5,DATE('Setări'!$B$5,1,1)+238,"")</f>
        <v>46626</v>
      </c>
      <c r="B243" s="19">
        <f>A243</f>
        <v>46626</v>
      </c>
      <c r="C243" s="20" t="str">
        <f>IF(A243="","",IF(COUNTIF('Sărbători'!$A$5:$A$112,A243)&gt;0,"Sărbătoare legală",IF(WEEKDAY(A243,2)&gt;5,"Weekend","Zi lucrătoare")))</f>
        <v>Zi lucrătoare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IF(C243="Zi lucrătoare",'Setări'!$B$6,0)</f>
        <v>8</v>
      </c>
      <c r="J243" s="22">
        <f>H243+IF(OR(G243="Concediu",G243="Concediu medical",G243="Medic",G243="Liber compensatoriu",G243="Delegație"),I243,IF(G243="Jumătate de zi de concediu",I243/2,0))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IF(YEAR(DATE('Setări'!$B$5,1,1)+239)='Setări'!$B$5,DATE('Setări'!$B$5,1,1)+239,"")</f>
        <v>46627</v>
      </c>
      <c r="B244" s="19">
        <f>A244</f>
        <v>46627</v>
      </c>
      <c r="C244" s="20" t="str">
        <f>IF(A244="","",IF(COUNTIF('Sărbători'!$A$5:$A$112,A244)&gt;0,"Sărbătoare legală",IF(WEEKDAY(A244,2)&gt;5,"Weekend","Zi lucrătoare")))</f>
        <v>Weekend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IF(C244="Zi lucrătoare",'Setări'!$B$6,0)</f>
        <v>0</v>
      </c>
      <c r="J244" s="22">
        <f>H244+IF(OR(G244="Concediu",G244="Concediu medical",G244="Medic",G244="Liber compensatoriu",G244="Delegație"),I244,IF(G244="Jumătate de zi de concediu",I244/2,0))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IF(YEAR(DATE('Setări'!$B$5,1,1)+240)='Setări'!$B$5,DATE('Setări'!$B$5,1,1)+240,"")</f>
        <v>46628</v>
      </c>
      <c r="B245" s="19">
        <f>A245</f>
        <v>46628</v>
      </c>
      <c r="C245" s="20" t="str">
        <f>IF(A245="","",IF(COUNTIF('Sărbători'!$A$5:$A$112,A245)&gt;0,"Sărbătoare legală",IF(WEEKDAY(A245,2)&gt;5,"Weekend","Zi lucrătoare")))</f>
        <v>Weekend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IF(C245="Zi lucrătoare",'Setări'!$B$6,0)</f>
        <v>0</v>
      </c>
      <c r="J245" s="22">
        <f>H245+IF(OR(G245="Concediu",G245="Concediu medical",G245="Medic",G245="Liber compensatoriu",G245="Delegație"),I245,IF(G245="Jumătate de zi de concediu",I245/2,0))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IF(YEAR(DATE('Setări'!$B$5,1,1)+241)='Setări'!$B$5,DATE('Setări'!$B$5,1,1)+241,"")</f>
        <v>46629</v>
      </c>
      <c r="B246" s="19">
        <f>A246</f>
        <v>46629</v>
      </c>
      <c r="C246" s="20" t="str">
        <f>IF(A246="","",IF(COUNTIF('Sărbători'!$A$5:$A$112,A246)&gt;0,"Sărbătoare legală",IF(WEEKDAY(A246,2)&gt;5,"Weekend","Zi lucrătoare")))</f>
        <v>Zi lucrătoare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IF(C246="Zi lucrătoare",'Setări'!$B$6,0)</f>
        <v>8</v>
      </c>
      <c r="J246" s="22">
        <f>H246+IF(OR(G246="Concediu",G246="Concediu medical",G246="Medic",G246="Liber compensatoriu",G246="Delegație"),I246,IF(G246="Jumătate de zi de concediu",I246/2,0))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IF(YEAR(DATE('Setări'!$B$5,1,1)+242)='Setări'!$B$5,DATE('Setări'!$B$5,1,1)+242,"")</f>
        <v>46630</v>
      </c>
      <c r="B247" s="19">
        <f>A247</f>
        <v>46630</v>
      </c>
      <c r="C247" s="20" t="str">
        <f>IF(A247="","",IF(COUNTIF('Sărbători'!$A$5:$A$112,A247)&gt;0,"Sărbătoare legală",IF(WEEKDAY(A247,2)&gt;5,"Weekend","Zi lucrătoare")))</f>
        <v>Zi lucrătoare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IF(C247="Zi lucrătoare",'Setări'!$B$6,0)</f>
        <v>8</v>
      </c>
      <c r="J247" s="22">
        <f>H247+IF(OR(G247="Concediu",G247="Concediu medical",G247="Medic",G247="Liber compensatoriu",G247="Delegație"),I247,IF(G247="Jumătate de zi de concediu",I247/2,0))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IF(YEAR(DATE('Setări'!$B$5,1,1)+243)='Setări'!$B$5,DATE('Setări'!$B$5,1,1)+243,"")</f>
        <v>46631</v>
      </c>
      <c r="B248" s="19">
        <f>A248</f>
        <v>46631</v>
      </c>
      <c r="C248" s="20" t="str">
        <f>IF(A248="","",IF(COUNTIF('Sărbători'!$A$5:$A$112,A248)&gt;0,"Sărbătoare legală",IF(WEEKDAY(A248,2)&gt;5,"Weekend","Zi lucrătoare")))</f>
        <v>Zi lucrătoare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IF(C248="Zi lucrătoare",'Setări'!$B$6,0)</f>
        <v>8</v>
      </c>
      <c r="J248" s="22">
        <f>H248+IF(OR(G248="Concediu",G248="Concediu medical",G248="Medic",G248="Liber compensatoriu",G248="Delegație"),I248,IF(G248="Jumătate de zi de concediu",I248/2,0))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IF(YEAR(DATE('Setări'!$B$5,1,1)+244)='Setări'!$B$5,DATE('Setări'!$B$5,1,1)+244,"")</f>
        <v>46632</v>
      </c>
      <c r="B249" s="19">
        <f>A249</f>
        <v>46632</v>
      </c>
      <c r="C249" s="20" t="str">
        <f>IF(A249="","",IF(COUNTIF('Sărbători'!$A$5:$A$112,A249)&gt;0,"Sărbătoare legală",IF(WEEKDAY(A249,2)&gt;5,"Weekend","Zi lucrătoare")))</f>
        <v>Zi lucrătoare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IF(C249="Zi lucrătoare",'Setări'!$B$6,0)</f>
        <v>8</v>
      </c>
      <c r="J249" s="22">
        <f>H249+IF(OR(G249="Concediu",G249="Concediu medical",G249="Medic",G249="Liber compensatoriu",G249="Delegație"),I249,IF(G249="Jumătate de zi de concediu",I249/2,0))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IF(YEAR(DATE('Setări'!$B$5,1,1)+245)='Setări'!$B$5,DATE('Setări'!$B$5,1,1)+245,"")</f>
        <v>46633</v>
      </c>
      <c r="B250" s="19">
        <f>A250</f>
        <v>46633</v>
      </c>
      <c r="C250" s="20" t="str">
        <f>IF(A250="","",IF(COUNTIF('Sărbători'!$A$5:$A$112,A250)&gt;0,"Sărbătoare legală",IF(WEEKDAY(A250,2)&gt;5,"Weekend","Zi lucrătoare")))</f>
        <v>Zi lucrătoare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IF(C250="Zi lucrătoare",'Setări'!$B$6,0)</f>
        <v>8</v>
      </c>
      <c r="J250" s="22">
        <f>H250+IF(OR(G250="Concediu",G250="Concediu medical",G250="Medic",G250="Liber compensatoriu",G250="Delegație"),I250,IF(G250="Jumătate de zi de concediu",I250/2,0))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IF(YEAR(DATE('Setări'!$B$5,1,1)+246)='Setări'!$B$5,DATE('Setări'!$B$5,1,1)+246,"")</f>
        <v>46634</v>
      </c>
      <c r="B251" s="19">
        <f>A251</f>
        <v>46634</v>
      </c>
      <c r="C251" s="20" t="str">
        <f>IF(A251="","",IF(COUNTIF('Sărbători'!$A$5:$A$112,A251)&gt;0,"Sărbătoare legală",IF(WEEKDAY(A251,2)&gt;5,"Weekend","Zi lucrătoare")))</f>
        <v>Weekend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IF(C251="Zi lucrătoare",'Setări'!$B$6,0)</f>
        <v>0</v>
      </c>
      <c r="J251" s="22">
        <f>H251+IF(OR(G251="Concediu",G251="Concediu medical",G251="Medic",G251="Liber compensatoriu",G251="Delegație"),I251,IF(G251="Jumătate de zi de concediu",I251/2,0))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IF(YEAR(DATE('Setări'!$B$5,1,1)+247)='Setări'!$B$5,DATE('Setări'!$B$5,1,1)+247,"")</f>
        <v>46635</v>
      </c>
      <c r="B252" s="19">
        <f>A252</f>
        <v>46635</v>
      </c>
      <c r="C252" s="20" t="str">
        <f>IF(A252="","",IF(COUNTIF('Sărbători'!$A$5:$A$112,A252)&gt;0,"Sărbătoare legală",IF(WEEKDAY(A252,2)&gt;5,"Weekend","Zi lucrătoare")))</f>
        <v>Weekend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IF(C252="Zi lucrătoare",'Setări'!$B$6,0)</f>
        <v>0</v>
      </c>
      <c r="J252" s="22">
        <f>H252+IF(OR(G252="Concediu",G252="Concediu medical",G252="Medic",G252="Liber compensatoriu",G252="Delegație"),I252,IF(G252="Jumătate de zi de concediu",I252/2,0))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IF(YEAR(DATE('Setări'!$B$5,1,1)+248)='Setări'!$B$5,DATE('Setări'!$B$5,1,1)+248,"")</f>
        <v>46636</v>
      </c>
      <c r="B253" s="19">
        <f>A253</f>
        <v>46636</v>
      </c>
      <c r="C253" s="20" t="str">
        <f>IF(A253="","",IF(COUNTIF('Sărbători'!$A$5:$A$112,A253)&gt;0,"Sărbătoare legală",IF(WEEKDAY(A253,2)&gt;5,"Weekend","Zi lucrătoare")))</f>
        <v>Zi lucrătoare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IF(C253="Zi lucrătoare",'Setări'!$B$6,0)</f>
        <v>8</v>
      </c>
      <c r="J253" s="22">
        <f>H253+IF(OR(G253="Concediu",G253="Concediu medical",G253="Medic",G253="Liber compensatoriu",G253="Delegație"),I253,IF(G253="Jumătate de zi de concediu",I253/2,0))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IF(YEAR(DATE('Setări'!$B$5,1,1)+249)='Setări'!$B$5,DATE('Setări'!$B$5,1,1)+249,"")</f>
        <v>46637</v>
      </c>
      <c r="B254" s="19">
        <f>A254</f>
        <v>46637</v>
      </c>
      <c r="C254" s="20" t="str">
        <f>IF(A254="","",IF(COUNTIF('Sărbători'!$A$5:$A$112,A254)&gt;0,"Sărbătoare legală",IF(WEEKDAY(A254,2)&gt;5,"Weekend","Zi lucrătoare")))</f>
        <v>Zi lucrătoare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IF(C254="Zi lucrătoare",'Setări'!$B$6,0)</f>
        <v>8</v>
      </c>
      <c r="J254" s="22">
        <f>H254+IF(OR(G254="Concediu",G254="Concediu medical",G254="Medic",G254="Liber compensatoriu",G254="Delegație"),I254,IF(G254="Jumătate de zi de concediu",I254/2,0))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IF(YEAR(DATE('Setări'!$B$5,1,1)+250)='Setări'!$B$5,DATE('Setări'!$B$5,1,1)+250,"")</f>
        <v>46638</v>
      </c>
      <c r="B255" s="19">
        <f>A255</f>
        <v>46638</v>
      </c>
      <c r="C255" s="20" t="str">
        <f>IF(A255="","",IF(COUNTIF('Sărbători'!$A$5:$A$112,A255)&gt;0,"Sărbătoare legală",IF(WEEKDAY(A255,2)&gt;5,"Weekend","Zi lucrătoare")))</f>
        <v>Zi lucrătoare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IF(C255="Zi lucrătoare",'Setări'!$B$6,0)</f>
        <v>8</v>
      </c>
      <c r="J255" s="22">
        <f>H255+IF(OR(G255="Concediu",G255="Concediu medical",G255="Medic",G255="Liber compensatoriu",G255="Delegație"),I255,IF(G255="Jumătate de zi de concediu",I255/2,0))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IF(YEAR(DATE('Setări'!$B$5,1,1)+251)='Setări'!$B$5,DATE('Setări'!$B$5,1,1)+251,"")</f>
        <v>46639</v>
      </c>
      <c r="B256" s="19">
        <f>A256</f>
        <v>46639</v>
      </c>
      <c r="C256" s="20" t="str">
        <f>IF(A256="","",IF(COUNTIF('Sărbători'!$A$5:$A$112,A256)&gt;0,"Sărbătoare legală",IF(WEEKDAY(A256,2)&gt;5,"Weekend","Zi lucrătoare")))</f>
        <v>Zi lucrătoare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IF(C256="Zi lucrătoare",'Setări'!$B$6,0)</f>
        <v>8</v>
      </c>
      <c r="J256" s="22">
        <f>H256+IF(OR(G256="Concediu",G256="Concediu medical",G256="Medic",G256="Liber compensatoriu",G256="Delegație"),I256,IF(G256="Jumătate de zi de concediu",I256/2,0))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IF(YEAR(DATE('Setări'!$B$5,1,1)+252)='Setări'!$B$5,DATE('Setări'!$B$5,1,1)+252,"")</f>
        <v>46640</v>
      </c>
      <c r="B257" s="19">
        <f>A257</f>
        <v>46640</v>
      </c>
      <c r="C257" s="20" t="str">
        <f>IF(A257="","",IF(COUNTIF('Sărbători'!$A$5:$A$112,A257)&gt;0,"Sărbătoare legală",IF(WEEKDAY(A257,2)&gt;5,"Weekend","Zi lucrătoare")))</f>
        <v>Zi lucrătoare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IF(C257="Zi lucrătoare",'Setări'!$B$6,0)</f>
        <v>8</v>
      </c>
      <c r="J257" s="22">
        <f>H257+IF(OR(G257="Concediu",G257="Concediu medical",G257="Medic",G257="Liber compensatoriu",G257="Delegație"),I257,IF(G257="Jumătate de zi de concediu",I257/2,0))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IF(YEAR(DATE('Setări'!$B$5,1,1)+253)='Setări'!$B$5,DATE('Setări'!$B$5,1,1)+253,"")</f>
        <v>46641</v>
      </c>
      <c r="B258" s="19">
        <f>A258</f>
        <v>46641</v>
      </c>
      <c r="C258" s="20" t="str">
        <f>IF(A258="","",IF(COUNTIF('Sărbători'!$A$5:$A$112,A258)&gt;0,"Sărbătoare legală",IF(WEEKDAY(A258,2)&gt;5,"Weekend","Zi lucrătoare")))</f>
        <v>Weekend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IF(C258="Zi lucrătoare",'Setări'!$B$6,0)</f>
        <v>0</v>
      </c>
      <c r="J258" s="22">
        <f>H258+IF(OR(G258="Concediu",G258="Concediu medical",G258="Medic",G258="Liber compensatoriu",G258="Delegație"),I258,IF(G258="Jumătate de zi de concediu",I258/2,0))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IF(YEAR(DATE('Setări'!$B$5,1,1)+254)='Setări'!$B$5,DATE('Setări'!$B$5,1,1)+254,"")</f>
        <v>46642</v>
      </c>
      <c r="B259" s="19">
        <f>A259</f>
        <v>46642</v>
      </c>
      <c r="C259" s="20" t="str">
        <f>IF(A259="","",IF(COUNTIF('Sărbători'!$A$5:$A$112,A259)&gt;0,"Sărbătoare legală",IF(WEEKDAY(A259,2)&gt;5,"Weekend","Zi lucrătoare")))</f>
        <v>Weekend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IF(C259="Zi lucrătoare",'Setări'!$B$6,0)</f>
        <v>0</v>
      </c>
      <c r="J259" s="22">
        <f>H259+IF(OR(G259="Concediu",G259="Concediu medical",G259="Medic",G259="Liber compensatoriu",G259="Delegație"),I259,IF(G259="Jumătate de zi de concediu",I259/2,0))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IF(YEAR(DATE('Setări'!$B$5,1,1)+255)='Setări'!$B$5,DATE('Setări'!$B$5,1,1)+255,"")</f>
        <v>46643</v>
      </c>
      <c r="B260" s="19">
        <f>A260</f>
        <v>46643</v>
      </c>
      <c r="C260" s="20" t="str">
        <f>IF(A260="","",IF(COUNTIF('Sărbători'!$A$5:$A$112,A260)&gt;0,"Sărbătoare legală",IF(WEEKDAY(A260,2)&gt;5,"Weekend","Zi lucrătoare")))</f>
        <v>Zi lucrătoare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IF(C260="Zi lucrătoare",'Setări'!$B$6,0)</f>
        <v>8</v>
      </c>
      <c r="J260" s="22">
        <f>H260+IF(OR(G260="Concediu",G260="Concediu medical",G260="Medic",G260="Liber compensatoriu",G260="Delegație"),I260,IF(G260="Jumătate de zi de concediu",I260/2,0))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IF(YEAR(DATE('Setări'!$B$5,1,1)+256)='Setări'!$B$5,DATE('Setări'!$B$5,1,1)+256,"")</f>
        <v>46644</v>
      </c>
      <c r="B261" s="19">
        <f>A261</f>
        <v>46644</v>
      </c>
      <c r="C261" s="20" t="str">
        <f>IF(A261="","",IF(COUNTIF('Sărbători'!$A$5:$A$112,A261)&gt;0,"Sărbătoare legală",IF(WEEKDAY(A261,2)&gt;5,"Weekend","Zi lucrătoare")))</f>
        <v>Zi lucrătoare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IF(C261="Zi lucrătoare",'Setări'!$B$6,0)</f>
        <v>8</v>
      </c>
      <c r="J261" s="22">
        <f>H261+IF(OR(G261="Concediu",G261="Concediu medical",G261="Medic",G261="Liber compensatoriu",G261="Delegație"),I261,IF(G261="Jumătate de zi de concediu",I261/2,0))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IF(YEAR(DATE('Setări'!$B$5,1,1)+257)='Setări'!$B$5,DATE('Setări'!$B$5,1,1)+257,"")</f>
        <v>46645</v>
      </c>
      <c r="B262" s="19">
        <f>A262</f>
        <v>46645</v>
      </c>
      <c r="C262" s="20" t="str">
        <f>IF(A262="","",IF(COUNTIF('Sărbători'!$A$5:$A$112,A262)&gt;0,"Sărbătoare legală",IF(WEEKDAY(A262,2)&gt;5,"Weekend","Zi lucrătoare")))</f>
        <v>Zi lucrătoare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IF(C262="Zi lucrătoare",'Setări'!$B$6,0)</f>
        <v>8</v>
      </c>
      <c r="J262" s="22">
        <f>H262+IF(OR(G262="Concediu",G262="Concediu medical",G262="Medic",G262="Liber compensatoriu",G262="Delegație"),I262,IF(G262="Jumătate de zi de concediu",I262/2,0))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IF(YEAR(DATE('Setări'!$B$5,1,1)+258)='Setări'!$B$5,DATE('Setări'!$B$5,1,1)+258,"")</f>
        <v>46646</v>
      </c>
      <c r="B263" s="19">
        <f>A263</f>
        <v>46646</v>
      </c>
      <c r="C263" s="20" t="str">
        <f>IF(A263="","",IF(COUNTIF('Sărbători'!$A$5:$A$112,A263)&gt;0,"Sărbătoare legală",IF(WEEKDAY(A263,2)&gt;5,"Weekend","Zi lucrătoare")))</f>
        <v>Zi lucrătoare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IF(C263="Zi lucrătoare",'Setări'!$B$6,0)</f>
        <v>8</v>
      </c>
      <c r="J263" s="22">
        <f>H263+IF(OR(G263="Concediu",G263="Concediu medical",G263="Medic",G263="Liber compensatoriu",G263="Delegație"),I263,IF(G263="Jumătate de zi de concediu",I263/2,0))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IF(YEAR(DATE('Setări'!$B$5,1,1)+259)='Setări'!$B$5,DATE('Setări'!$B$5,1,1)+259,"")</f>
        <v>46647</v>
      </c>
      <c r="B264" s="19">
        <f>A264</f>
        <v>46647</v>
      </c>
      <c r="C264" s="20" t="str">
        <f>IF(A264="","",IF(COUNTIF('Sărbători'!$A$5:$A$112,A264)&gt;0,"Sărbătoare legală",IF(WEEKDAY(A264,2)&gt;5,"Weekend","Zi lucrătoare")))</f>
        <v>Zi lucrătoare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IF(C264="Zi lucrătoare",'Setări'!$B$6,0)</f>
        <v>8</v>
      </c>
      <c r="J264" s="22">
        <f>H264+IF(OR(G264="Concediu",G264="Concediu medical",G264="Medic",G264="Liber compensatoriu",G264="Delegație"),I264,IF(G264="Jumătate de zi de concediu",I264/2,0))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IF(YEAR(DATE('Setări'!$B$5,1,1)+260)='Setări'!$B$5,DATE('Setări'!$B$5,1,1)+260,"")</f>
        <v>46648</v>
      </c>
      <c r="B265" s="19">
        <f>A265</f>
        <v>46648</v>
      </c>
      <c r="C265" s="20" t="str">
        <f>IF(A265="","",IF(COUNTIF('Sărbători'!$A$5:$A$112,A265)&gt;0,"Sărbătoare legală",IF(WEEKDAY(A265,2)&gt;5,"Weekend","Zi lucrătoare")))</f>
        <v>Weekend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IF(C265="Zi lucrătoare",'Setări'!$B$6,0)</f>
        <v>0</v>
      </c>
      <c r="J265" s="22">
        <f>H265+IF(OR(G265="Concediu",G265="Concediu medical",G265="Medic",G265="Liber compensatoriu",G265="Delegație"),I265,IF(G265="Jumătate de zi de concediu",I265/2,0))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IF(YEAR(DATE('Setări'!$B$5,1,1)+261)='Setări'!$B$5,DATE('Setări'!$B$5,1,1)+261,"")</f>
        <v>46649</v>
      </c>
      <c r="B266" s="19">
        <f>A266</f>
        <v>46649</v>
      </c>
      <c r="C266" s="20" t="str">
        <f>IF(A266="","",IF(COUNTIF('Sărbători'!$A$5:$A$112,A266)&gt;0,"Sărbătoare legală",IF(WEEKDAY(A266,2)&gt;5,"Weekend","Zi lucrătoare")))</f>
        <v>Weekend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IF(C266="Zi lucrătoare",'Setări'!$B$6,0)</f>
        <v>0</v>
      </c>
      <c r="J266" s="22">
        <f>H266+IF(OR(G266="Concediu",G266="Concediu medical",G266="Medic",G266="Liber compensatoriu",G266="Delegație"),I266,IF(G266="Jumătate de zi de concediu",I266/2,0))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IF(YEAR(DATE('Setări'!$B$5,1,1)+262)='Setări'!$B$5,DATE('Setări'!$B$5,1,1)+262,"")</f>
        <v>46650</v>
      </c>
      <c r="B267" s="19">
        <f>A267</f>
        <v>46650</v>
      </c>
      <c r="C267" s="20" t="str">
        <f>IF(A267="","",IF(COUNTIF('Sărbători'!$A$5:$A$112,A267)&gt;0,"Sărbătoare legală",IF(WEEKDAY(A267,2)&gt;5,"Weekend","Zi lucrătoare")))</f>
        <v>Zi lucrătoare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IF(C267="Zi lucrătoare",'Setări'!$B$6,0)</f>
        <v>8</v>
      </c>
      <c r="J267" s="22">
        <f>H267+IF(OR(G267="Concediu",G267="Concediu medical",G267="Medic",G267="Liber compensatoriu",G267="Delegație"),I267,IF(G267="Jumătate de zi de concediu",I267/2,0))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IF(YEAR(DATE('Setări'!$B$5,1,1)+263)='Setări'!$B$5,DATE('Setări'!$B$5,1,1)+263,"")</f>
        <v>46651</v>
      </c>
      <c r="B268" s="19">
        <f>A268</f>
        <v>46651</v>
      </c>
      <c r="C268" s="20" t="str">
        <f>IF(A268="","",IF(COUNTIF('Sărbători'!$A$5:$A$112,A268)&gt;0,"Sărbătoare legală",IF(WEEKDAY(A268,2)&gt;5,"Weekend","Zi lucrătoare")))</f>
        <v>Zi lucrătoare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IF(C268="Zi lucrătoare",'Setări'!$B$6,0)</f>
        <v>8</v>
      </c>
      <c r="J268" s="22">
        <f>H268+IF(OR(G268="Concediu",G268="Concediu medical",G268="Medic",G268="Liber compensatoriu",G268="Delegație"),I268,IF(G268="Jumătate de zi de concediu",I268/2,0))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IF(YEAR(DATE('Setări'!$B$5,1,1)+264)='Setări'!$B$5,DATE('Setări'!$B$5,1,1)+264,"")</f>
        <v>46652</v>
      </c>
      <c r="B269" s="19">
        <f>A269</f>
        <v>46652</v>
      </c>
      <c r="C269" s="20" t="str">
        <f>IF(A269="","",IF(COUNTIF('Sărbători'!$A$5:$A$112,A269)&gt;0,"Sărbătoare legală",IF(WEEKDAY(A269,2)&gt;5,"Weekend","Zi lucrătoare")))</f>
        <v>Zi lucrătoare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IF(C269="Zi lucrătoare",'Setări'!$B$6,0)</f>
        <v>8</v>
      </c>
      <c r="J269" s="22">
        <f>H269+IF(OR(G269="Concediu",G269="Concediu medical",G269="Medic",G269="Liber compensatoriu",G269="Delegație"),I269,IF(G269="Jumătate de zi de concediu",I269/2,0))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IF(YEAR(DATE('Setări'!$B$5,1,1)+265)='Setări'!$B$5,DATE('Setări'!$B$5,1,1)+265,"")</f>
        <v>46653</v>
      </c>
      <c r="B270" s="19">
        <f>A270</f>
        <v>46653</v>
      </c>
      <c r="C270" s="20" t="str">
        <f>IF(A270="","",IF(COUNTIF('Sărbători'!$A$5:$A$112,A270)&gt;0,"Sărbătoare legală",IF(WEEKDAY(A270,2)&gt;5,"Weekend","Zi lucrătoare")))</f>
        <v>Zi lucrătoare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IF(C270="Zi lucrătoare",'Setări'!$B$6,0)</f>
        <v>8</v>
      </c>
      <c r="J270" s="22">
        <f>H270+IF(OR(G270="Concediu",G270="Concediu medical",G270="Medic",G270="Liber compensatoriu",G270="Delegație"),I270,IF(G270="Jumătate de zi de concediu",I270/2,0))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IF(YEAR(DATE('Setări'!$B$5,1,1)+266)='Setări'!$B$5,DATE('Setări'!$B$5,1,1)+266,"")</f>
        <v>46654</v>
      </c>
      <c r="B271" s="19">
        <f>A271</f>
        <v>46654</v>
      </c>
      <c r="C271" s="20" t="str">
        <f>IF(A271="","",IF(COUNTIF('Sărbători'!$A$5:$A$112,A271)&gt;0,"Sărbătoare legală",IF(WEEKDAY(A271,2)&gt;5,"Weekend","Zi lucrătoare")))</f>
        <v>Zi lucrătoare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IF(C271="Zi lucrătoare",'Setări'!$B$6,0)</f>
        <v>8</v>
      </c>
      <c r="J271" s="22">
        <f>H271+IF(OR(G271="Concediu",G271="Concediu medical",G271="Medic",G271="Liber compensatoriu",G271="Delegație"),I271,IF(G271="Jumătate de zi de concediu",I271/2,0))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IF(YEAR(DATE('Setări'!$B$5,1,1)+267)='Setări'!$B$5,DATE('Setări'!$B$5,1,1)+267,"")</f>
        <v>46655</v>
      </c>
      <c r="B272" s="19">
        <f>A272</f>
        <v>46655</v>
      </c>
      <c r="C272" s="20" t="str">
        <f>IF(A272="","",IF(COUNTIF('Sărbători'!$A$5:$A$112,A272)&gt;0,"Sărbătoare legală",IF(WEEKDAY(A272,2)&gt;5,"Weekend","Zi lucrătoare")))</f>
        <v>Weekend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IF(C272="Zi lucrătoare",'Setări'!$B$6,0)</f>
        <v>0</v>
      </c>
      <c r="J272" s="22">
        <f>H272+IF(OR(G272="Concediu",G272="Concediu medical",G272="Medic",G272="Liber compensatoriu",G272="Delegație"),I272,IF(G272="Jumătate de zi de concediu",I272/2,0))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IF(YEAR(DATE('Setări'!$B$5,1,1)+268)='Setări'!$B$5,DATE('Setări'!$B$5,1,1)+268,"")</f>
        <v>46656</v>
      </c>
      <c r="B273" s="19">
        <f>A273</f>
        <v>46656</v>
      </c>
      <c r="C273" s="20" t="str">
        <f>IF(A273="","",IF(COUNTIF('Sărbători'!$A$5:$A$112,A273)&gt;0,"Sărbătoare legală",IF(WEEKDAY(A273,2)&gt;5,"Weekend","Zi lucrătoare")))</f>
        <v>Weekend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IF(C273="Zi lucrătoare",'Setări'!$B$6,0)</f>
        <v>0</v>
      </c>
      <c r="J273" s="22">
        <f>H273+IF(OR(G273="Concediu",G273="Concediu medical",G273="Medic",G273="Liber compensatoriu",G273="Delegație"),I273,IF(G273="Jumătate de zi de concediu",I273/2,0))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IF(YEAR(DATE('Setări'!$B$5,1,1)+269)='Setări'!$B$5,DATE('Setări'!$B$5,1,1)+269,"")</f>
        <v>46657</v>
      </c>
      <c r="B274" s="19">
        <f>A274</f>
        <v>46657</v>
      </c>
      <c r="C274" s="20" t="str">
        <f>IF(A274="","",IF(COUNTIF('Sărbători'!$A$5:$A$112,A274)&gt;0,"Sărbătoare legală",IF(WEEKDAY(A274,2)&gt;5,"Weekend","Zi lucrătoare")))</f>
        <v>Zi lucrătoare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IF(C274="Zi lucrătoare",'Setări'!$B$6,0)</f>
        <v>8</v>
      </c>
      <c r="J274" s="22">
        <f>H274+IF(OR(G274="Concediu",G274="Concediu medical",G274="Medic",G274="Liber compensatoriu",G274="Delegație"),I274,IF(G274="Jumătate de zi de concediu",I274/2,0))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IF(YEAR(DATE('Setări'!$B$5,1,1)+270)='Setări'!$B$5,DATE('Setări'!$B$5,1,1)+270,"")</f>
        <v>46658</v>
      </c>
      <c r="B275" s="19">
        <f>A275</f>
        <v>46658</v>
      </c>
      <c r="C275" s="20" t="str">
        <f>IF(A275="","",IF(COUNTIF('Sărbători'!$A$5:$A$112,A275)&gt;0,"Sărbătoare legală",IF(WEEKDAY(A275,2)&gt;5,"Weekend","Zi lucrătoare")))</f>
        <v>Zi lucrătoare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IF(C275="Zi lucrătoare",'Setări'!$B$6,0)</f>
        <v>8</v>
      </c>
      <c r="J275" s="22">
        <f>H275+IF(OR(G275="Concediu",G275="Concediu medical",G275="Medic",G275="Liber compensatoriu",G275="Delegație"),I275,IF(G275="Jumătate de zi de concediu",I275/2,0))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IF(YEAR(DATE('Setări'!$B$5,1,1)+271)='Setări'!$B$5,DATE('Setări'!$B$5,1,1)+271,"")</f>
        <v>46659</v>
      </c>
      <c r="B276" s="19">
        <f>A276</f>
        <v>46659</v>
      </c>
      <c r="C276" s="20" t="str">
        <f>IF(A276="","",IF(COUNTIF('Sărbători'!$A$5:$A$112,A276)&gt;0,"Sărbătoare legală",IF(WEEKDAY(A276,2)&gt;5,"Weekend","Zi lucrătoare")))</f>
        <v>Zi lucrătoare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IF(C276="Zi lucrătoare",'Setări'!$B$6,0)</f>
        <v>8</v>
      </c>
      <c r="J276" s="22">
        <f>H276+IF(OR(G276="Concediu",G276="Concediu medical",G276="Medic",G276="Liber compensatoriu",G276="Delegație"),I276,IF(G276="Jumătate de zi de concediu",I276/2,0))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IF(YEAR(DATE('Setări'!$B$5,1,1)+272)='Setări'!$B$5,DATE('Setări'!$B$5,1,1)+272,"")</f>
        <v>46660</v>
      </c>
      <c r="B277" s="19">
        <f>A277</f>
        <v>46660</v>
      </c>
      <c r="C277" s="20" t="str">
        <f>IF(A277="","",IF(COUNTIF('Sărbători'!$A$5:$A$112,A277)&gt;0,"Sărbătoare legală",IF(WEEKDAY(A277,2)&gt;5,"Weekend","Zi lucrătoare")))</f>
        <v>Zi lucrătoare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IF(C277="Zi lucrătoare",'Setări'!$B$6,0)</f>
        <v>8</v>
      </c>
      <c r="J277" s="22">
        <f>H277+IF(OR(G277="Concediu",G277="Concediu medical",G277="Medic",G277="Liber compensatoriu",G277="Delegație"),I277,IF(G277="Jumătate de zi de concediu",I277/2,0))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IF(YEAR(DATE('Setări'!$B$5,1,1)+273)='Setări'!$B$5,DATE('Setări'!$B$5,1,1)+273,"")</f>
        <v>46661</v>
      </c>
      <c r="B278" s="19">
        <f>A278</f>
        <v>46661</v>
      </c>
      <c r="C278" s="20" t="str">
        <f>IF(A278="","",IF(COUNTIF('Sărbători'!$A$5:$A$112,A278)&gt;0,"Sărbătoare legală",IF(WEEKDAY(A278,2)&gt;5,"Weekend","Zi lucrătoare")))</f>
        <v>Zi lucrătoare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IF(C278="Zi lucrătoare",'Setări'!$B$6,0)</f>
        <v>8</v>
      </c>
      <c r="J278" s="22">
        <f>H278+IF(OR(G278="Concediu",G278="Concediu medical",G278="Medic",G278="Liber compensatoriu",G278="Delegație"),I278,IF(G278="Jumătate de zi de concediu",I278/2,0))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IF(YEAR(DATE('Setări'!$B$5,1,1)+274)='Setări'!$B$5,DATE('Setări'!$B$5,1,1)+274,"")</f>
        <v>46662</v>
      </c>
      <c r="B279" s="19">
        <f>A279</f>
        <v>46662</v>
      </c>
      <c r="C279" s="20" t="str">
        <f>IF(A279="","",IF(COUNTIF('Sărbători'!$A$5:$A$112,A279)&gt;0,"Sărbătoare legală",IF(WEEKDAY(A279,2)&gt;5,"Weekend","Zi lucrătoare")))</f>
        <v>Weekend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IF(C279="Zi lucrătoare",'Setări'!$B$6,0)</f>
        <v>0</v>
      </c>
      <c r="J279" s="22">
        <f>H279+IF(OR(G279="Concediu",G279="Concediu medical",G279="Medic",G279="Liber compensatoriu",G279="Delegație"),I279,IF(G279="Jumătate de zi de concediu",I279/2,0))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IF(YEAR(DATE('Setări'!$B$5,1,1)+275)='Setări'!$B$5,DATE('Setări'!$B$5,1,1)+275,"")</f>
        <v>46663</v>
      </c>
      <c r="B280" s="19">
        <f>A280</f>
        <v>46663</v>
      </c>
      <c r="C280" s="20" t="str">
        <f>IF(A280="","",IF(COUNTIF('Sărbători'!$A$5:$A$112,A280)&gt;0,"Sărbătoare legală",IF(WEEKDAY(A280,2)&gt;5,"Weekend","Zi lucrătoare")))</f>
        <v>Weekend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IF(C280="Zi lucrătoare",'Setări'!$B$6,0)</f>
        <v>0</v>
      </c>
      <c r="J280" s="22">
        <f>H280+IF(OR(G280="Concediu",G280="Concediu medical",G280="Medic",G280="Liber compensatoriu",G280="Delegație"),I280,IF(G280="Jumătate de zi de concediu",I280/2,0))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IF(YEAR(DATE('Setări'!$B$5,1,1)+276)='Setări'!$B$5,DATE('Setări'!$B$5,1,1)+276,"")</f>
        <v>46664</v>
      </c>
      <c r="B281" s="19">
        <f>A281</f>
        <v>46664</v>
      </c>
      <c r="C281" s="20" t="str">
        <f>IF(A281="","",IF(COUNTIF('Sărbători'!$A$5:$A$112,A281)&gt;0,"Sărbătoare legală",IF(WEEKDAY(A281,2)&gt;5,"Weekend","Zi lucrătoare")))</f>
        <v>Zi lucrătoare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IF(C281="Zi lucrătoare",'Setări'!$B$6,0)</f>
        <v>8</v>
      </c>
      <c r="J281" s="22">
        <f>H281+IF(OR(G281="Concediu",G281="Concediu medical",G281="Medic",G281="Liber compensatoriu",G281="Delegație"),I281,IF(G281="Jumătate de zi de concediu",I281/2,0))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IF(YEAR(DATE('Setări'!$B$5,1,1)+277)='Setări'!$B$5,DATE('Setări'!$B$5,1,1)+277,"")</f>
        <v>46665</v>
      </c>
      <c r="B282" s="19">
        <f>A282</f>
        <v>46665</v>
      </c>
      <c r="C282" s="20" t="str">
        <f>IF(A282="","",IF(COUNTIF('Sărbători'!$A$5:$A$112,A282)&gt;0,"Sărbătoare legală",IF(WEEKDAY(A282,2)&gt;5,"Weekend","Zi lucrătoare")))</f>
        <v>Zi lucrătoare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IF(C282="Zi lucrătoare",'Setări'!$B$6,0)</f>
        <v>8</v>
      </c>
      <c r="J282" s="22">
        <f>H282+IF(OR(G282="Concediu",G282="Concediu medical",G282="Medic",G282="Liber compensatoriu",G282="Delegație"),I282,IF(G282="Jumătate de zi de concediu",I282/2,0))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IF(YEAR(DATE('Setări'!$B$5,1,1)+278)='Setări'!$B$5,DATE('Setări'!$B$5,1,1)+278,"")</f>
        <v>46666</v>
      </c>
      <c r="B283" s="19">
        <f>A283</f>
        <v>46666</v>
      </c>
      <c r="C283" s="20" t="str">
        <f>IF(A283="","",IF(COUNTIF('Sărbători'!$A$5:$A$112,A283)&gt;0,"Sărbătoare legală",IF(WEEKDAY(A283,2)&gt;5,"Weekend","Zi lucrătoare")))</f>
        <v>Zi lucrătoare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IF(C283="Zi lucrătoare",'Setări'!$B$6,0)</f>
        <v>8</v>
      </c>
      <c r="J283" s="22">
        <f>H283+IF(OR(G283="Concediu",G283="Concediu medical",G283="Medic",G283="Liber compensatoriu",G283="Delegație"),I283,IF(G283="Jumătate de zi de concediu",I283/2,0))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IF(YEAR(DATE('Setări'!$B$5,1,1)+279)='Setări'!$B$5,DATE('Setări'!$B$5,1,1)+279,"")</f>
        <v>46667</v>
      </c>
      <c r="B284" s="19">
        <f>A284</f>
        <v>46667</v>
      </c>
      <c r="C284" s="20" t="str">
        <f>IF(A284="","",IF(COUNTIF('Sărbători'!$A$5:$A$112,A284)&gt;0,"Sărbătoare legală",IF(WEEKDAY(A284,2)&gt;5,"Weekend","Zi lucrătoare")))</f>
        <v>Zi lucrătoare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IF(C284="Zi lucrătoare",'Setări'!$B$6,0)</f>
        <v>8</v>
      </c>
      <c r="J284" s="22">
        <f>H284+IF(OR(G284="Concediu",G284="Concediu medical",G284="Medic",G284="Liber compensatoriu",G284="Delegație"),I284,IF(G284="Jumătate de zi de concediu",I284/2,0))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IF(YEAR(DATE('Setări'!$B$5,1,1)+280)='Setări'!$B$5,DATE('Setări'!$B$5,1,1)+280,"")</f>
        <v>46668</v>
      </c>
      <c r="B285" s="19">
        <f>A285</f>
        <v>46668</v>
      </c>
      <c r="C285" s="20" t="str">
        <f>IF(A285="","",IF(COUNTIF('Sărbători'!$A$5:$A$112,A285)&gt;0,"Sărbătoare legală",IF(WEEKDAY(A285,2)&gt;5,"Weekend","Zi lucrătoare")))</f>
        <v>Zi lucrătoare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IF(C285="Zi lucrătoare",'Setări'!$B$6,0)</f>
        <v>8</v>
      </c>
      <c r="J285" s="22">
        <f>H285+IF(OR(G285="Concediu",G285="Concediu medical",G285="Medic",G285="Liber compensatoriu",G285="Delegație"),I285,IF(G285="Jumătate de zi de concediu",I285/2,0))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IF(YEAR(DATE('Setări'!$B$5,1,1)+281)='Setări'!$B$5,DATE('Setări'!$B$5,1,1)+281,"")</f>
        <v>46669</v>
      </c>
      <c r="B286" s="19">
        <f>A286</f>
        <v>46669</v>
      </c>
      <c r="C286" s="20" t="str">
        <f>IF(A286="","",IF(COUNTIF('Sărbători'!$A$5:$A$112,A286)&gt;0,"Sărbătoare legală",IF(WEEKDAY(A286,2)&gt;5,"Weekend","Zi lucrătoare")))</f>
        <v>Weekend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IF(C286="Zi lucrătoare",'Setări'!$B$6,0)</f>
        <v>0</v>
      </c>
      <c r="J286" s="22">
        <f>H286+IF(OR(G286="Concediu",G286="Concediu medical",G286="Medic",G286="Liber compensatoriu",G286="Delegație"),I286,IF(G286="Jumătate de zi de concediu",I286/2,0))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IF(YEAR(DATE('Setări'!$B$5,1,1)+282)='Setări'!$B$5,DATE('Setări'!$B$5,1,1)+282,"")</f>
        <v>46670</v>
      </c>
      <c r="B287" s="19">
        <f>A287</f>
        <v>46670</v>
      </c>
      <c r="C287" s="20" t="str">
        <f>IF(A287="","",IF(COUNTIF('Sărbători'!$A$5:$A$112,A287)&gt;0,"Sărbătoare legală",IF(WEEKDAY(A287,2)&gt;5,"Weekend","Zi lucrătoare")))</f>
        <v>Weekend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IF(C287="Zi lucrătoare",'Setări'!$B$6,0)</f>
        <v>0</v>
      </c>
      <c r="J287" s="22">
        <f>H287+IF(OR(G287="Concediu",G287="Concediu medical",G287="Medic",G287="Liber compensatoriu",G287="Delegație"),I287,IF(G287="Jumătate de zi de concediu",I287/2,0))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IF(YEAR(DATE('Setări'!$B$5,1,1)+283)='Setări'!$B$5,DATE('Setări'!$B$5,1,1)+283,"")</f>
        <v>46671</v>
      </c>
      <c r="B288" s="19">
        <f>A288</f>
        <v>46671</v>
      </c>
      <c r="C288" s="20" t="str">
        <f>IF(A288="","",IF(COUNTIF('Sărbători'!$A$5:$A$112,A288)&gt;0,"Sărbătoare legală",IF(WEEKDAY(A288,2)&gt;5,"Weekend","Zi lucrătoare")))</f>
        <v>Zi lucrătoare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IF(C288="Zi lucrătoare",'Setări'!$B$6,0)</f>
        <v>8</v>
      </c>
      <c r="J288" s="22">
        <f>H288+IF(OR(G288="Concediu",G288="Concediu medical",G288="Medic",G288="Liber compensatoriu",G288="Delegație"),I288,IF(G288="Jumătate de zi de concediu",I288/2,0))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IF(YEAR(DATE('Setări'!$B$5,1,1)+284)='Setări'!$B$5,DATE('Setări'!$B$5,1,1)+284,"")</f>
        <v>46672</v>
      </c>
      <c r="B289" s="19">
        <f>A289</f>
        <v>46672</v>
      </c>
      <c r="C289" s="20" t="str">
        <f>IF(A289="","",IF(COUNTIF('Sărbători'!$A$5:$A$112,A289)&gt;0,"Sărbătoare legală",IF(WEEKDAY(A289,2)&gt;5,"Weekend","Zi lucrătoare")))</f>
        <v>Zi lucrătoare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IF(C289="Zi lucrătoare",'Setări'!$B$6,0)</f>
        <v>8</v>
      </c>
      <c r="J289" s="22">
        <f>H289+IF(OR(G289="Concediu",G289="Concediu medical",G289="Medic",G289="Liber compensatoriu",G289="Delegație"),I289,IF(G289="Jumătate de zi de concediu",I289/2,0))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IF(YEAR(DATE('Setări'!$B$5,1,1)+285)='Setări'!$B$5,DATE('Setări'!$B$5,1,1)+285,"")</f>
        <v>46673</v>
      </c>
      <c r="B290" s="19">
        <f>A290</f>
        <v>46673</v>
      </c>
      <c r="C290" s="20" t="str">
        <f>IF(A290="","",IF(COUNTIF('Sărbători'!$A$5:$A$112,A290)&gt;0,"Sărbătoare legală",IF(WEEKDAY(A290,2)&gt;5,"Weekend","Zi lucrătoare")))</f>
        <v>Zi lucrătoare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IF(C290="Zi lucrătoare",'Setări'!$B$6,0)</f>
        <v>8</v>
      </c>
      <c r="J290" s="22">
        <f>H290+IF(OR(G290="Concediu",G290="Concediu medical",G290="Medic",G290="Liber compensatoriu",G290="Delegație"),I290,IF(G290="Jumătate de zi de concediu",I290/2,0))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IF(YEAR(DATE('Setări'!$B$5,1,1)+286)='Setări'!$B$5,DATE('Setări'!$B$5,1,1)+286,"")</f>
        <v>46674</v>
      </c>
      <c r="B291" s="19">
        <f>A291</f>
        <v>46674</v>
      </c>
      <c r="C291" s="20" t="str">
        <f>IF(A291="","",IF(COUNTIF('Sărbători'!$A$5:$A$112,A291)&gt;0,"Sărbătoare legală",IF(WEEKDAY(A291,2)&gt;5,"Weekend","Zi lucrătoare")))</f>
        <v>Zi lucrătoare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IF(C291="Zi lucrătoare",'Setări'!$B$6,0)</f>
        <v>8</v>
      </c>
      <c r="J291" s="22">
        <f>H291+IF(OR(G291="Concediu",G291="Concediu medical",G291="Medic",G291="Liber compensatoriu",G291="Delegație"),I291,IF(G291="Jumătate de zi de concediu",I291/2,0))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IF(YEAR(DATE('Setări'!$B$5,1,1)+287)='Setări'!$B$5,DATE('Setări'!$B$5,1,1)+287,"")</f>
        <v>46675</v>
      </c>
      <c r="B292" s="19">
        <f>A292</f>
        <v>46675</v>
      </c>
      <c r="C292" s="20" t="str">
        <f>IF(A292="","",IF(COUNTIF('Sărbători'!$A$5:$A$112,A292)&gt;0,"Sărbătoare legală",IF(WEEKDAY(A292,2)&gt;5,"Weekend","Zi lucrătoare")))</f>
        <v>Zi lucrătoare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IF(C292="Zi lucrătoare",'Setări'!$B$6,0)</f>
        <v>8</v>
      </c>
      <c r="J292" s="22">
        <f>H292+IF(OR(G292="Concediu",G292="Concediu medical",G292="Medic",G292="Liber compensatoriu",G292="Delegație"),I292,IF(G292="Jumătate de zi de concediu",I292/2,0))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IF(YEAR(DATE('Setări'!$B$5,1,1)+288)='Setări'!$B$5,DATE('Setări'!$B$5,1,1)+288,"")</f>
        <v>46676</v>
      </c>
      <c r="B293" s="19">
        <f>A293</f>
        <v>46676</v>
      </c>
      <c r="C293" s="20" t="str">
        <f>IF(A293="","",IF(COUNTIF('Sărbători'!$A$5:$A$112,A293)&gt;0,"Sărbătoare legală",IF(WEEKDAY(A293,2)&gt;5,"Weekend","Zi lucrătoare")))</f>
        <v>Weekend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IF(C293="Zi lucrătoare",'Setări'!$B$6,0)</f>
        <v>0</v>
      </c>
      <c r="J293" s="22">
        <f>H293+IF(OR(G293="Concediu",G293="Concediu medical",G293="Medic",G293="Liber compensatoriu",G293="Delegație"),I293,IF(G293="Jumătate de zi de concediu",I293/2,0))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IF(YEAR(DATE('Setări'!$B$5,1,1)+289)='Setări'!$B$5,DATE('Setări'!$B$5,1,1)+289,"")</f>
        <v>46677</v>
      </c>
      <c r="B294" s="19">
        <f>A294</f>
        <v>46677</v>
      </c>
      <c r="C294" s="20" t="str">
        <f>IF(A294="","",IF(COUNTIF('Sărbători'!$A$5:$A$112,A294)&gt;0,"Sărbătoare legală",IF(WEEKDAY(A294,2)&gt;5,"Weekend","Zi lucrătoare")))</f>
        <v>Weekend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IF(C294="Zi lucrătoare",'Setări'!$B$6,0)</f>
        <v>0</v>
      </c>
      <c r="J294" s="22">
        <f>H294+IF(OR(G294="Concediu",G294="Concediu medical",G294="Medic",G294="Liber compensatoriu",G294="Delegație"),I294,IF(G294="Jumătate de zi de concediu",I294/2,0))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IF(YEAR(DATE('Setări'!$B$5,1,1)+290)='Setări'!$B$5,DATE('Setări'!$B$5,1,1)+290,"")</f>
        <v>46678</v>
      </c>
      <c r="B295" s="19">
        <f>A295</f>
        <v>46678</v>
      </c>
      <c r="C295" s="20" t="str">
        <f>IF(A295="","",IF(COUNTIF('Sărbători'!$A$5:$A$112,A295)&gt;0,"Sărbătoare legală",IF(WEEKDAY(A295,2)&gt;5,"Weekend","Zi lucrătoare")))</f>
        <v>Zi lucrătoare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IF(C295="Zi lucrătoare",'Setări'!$B$6,0)</f>
        <v>8</v>
      </c>
      <c r="J295" s="22">
        <f>H295+IF(OR(G295="Concediu",G295="Concediu medical",G295="Medic",G295="Liber compensatoriu",G295="Delegație"),I295,IF(G295="Jumătate de zi de concediu",I295/2,0))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IF(YEAR(DATE('Setări'!$B$5,1,1)+291)='Setări'!$B$5,DATE('Setări'!$B$5,1,1)+291,"")</f>
        <v>46679</v>
      </c>
      <c r="B296" s="19">
        <f>A296</f>
        <v>46679</v>
      </c>
      <c r="C296" s="20" t="str">
        <f>IF(A296="","",IF(COUNTIF('Sărbători'!$A$5:$A$112,A296)&gt;0,"Sărbătoare legală",IF(WEEKDAY(A296,2)&gt;5,"Weekend","Zi lucrătoare")))</f>
        <v>Zi lucrătoare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IF(C296="Zi lucrătoare",'Setări'!$B$6,0)</f>
        <v>8</v>
      </c>
      <c r="J296" s="22">
        <f>H296+IF(OR(G296="Concediu",G296="Concediu medical",G296="Medic",G296="Liber compensatoriu",G296="Delegație"),I296,IF(G296="Jumătate de zi de concediu",I296/2,0))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IF(YEAR(DATE('Setări'!$B$5,1,1)+292)='Setări'!$B$5,DATE('Setări'!$B$5,1,1)+292,"")</f>
        <v>46680</v>
      </c>
      <c r="B297" s="19">
        <f>A297</f>
        <v>46680</v>
      </c>
      <c r="C297" s="20" t="str">
        <f>IF(A297="","",IF(COUNTIF('Sărbători'!$A$5:$A$112,A297)&gt;0,"Sărbătoare legală",IF(WEEKDAY(A297,2)&gt;5,"Weekend","Zi lucrătoare")))</f>
        <v>Zi lucrătoare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IF(C297="Zi lucrătoare",'Setări'!$B$6,0)</f>
        <v>8</v>
      </c>
      <c r="J297" s="22">
        <f>H297+IF(OR(G297="Concediu",G297="Concediu medical",G297="Medic",G297="Liber compensatoriu",G297="Delegație"),I297,IF(G297="Jumătate de zi de concediu",I297/2,0))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IF(YEAR(DATE('Setări'!$B$5,1,1)+293)='Setări'!$B$5,DATE('Setări'!$B$5,1,1)+293,"")</f>
        <v>46681</v>
      </c>
      <c r="B298" s="19">
        <f>A298</f>
        <v>46681</v>
      </c>
      <c r="C298" s="20" t="str">
        <f>IF(A298="","",IF(COUNTIF('Sărbători'!$A$5:$A$112,A298)&gt;0,"Sărbătoare legală",IF(WEEKDAY(A298,2)&gt;5,"Weekend","Zi lucrătoare")))</f>
        <v>Zi lucrătoare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IF(C298="Zi lucrătoare",'Setări'!$B$6,0)</f>
        <v>8</v>
      </c>
      <c r="J298" s="22">
        <f>H298+IF(OR(G298="Concediu",G298="Concediu medical",G298="Medic",G298="Liber compensatoriu",G298="Delegație"),I298,IF(G298="Jumătate de zi de concediu",I298/2,0))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IF(YEAR(DATE('Setări'!$B$5,1,1)+294)='Setări'!$B$5,DATE('Setări'!$B$5,1,1)+294,"")</f>
        <v>46682</v>
      </c>
      <c r="B299" s="19">
        <f>A299</f>
        <v>46682</v>
      </c>
      <c r="C299" s="20" t="str">
        <f>IF(A299="","",IF(COUNTIF('Sărbători'!$A$5:$A$112,A299)&gt;0,"Sărbătoare legală",IF(WEEKDAY(A299,2)&gt;5,"Weekend","Zi lucrătoare")))</f>
        <v>Zi lucrătoare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IF(C299="Zi lucrătoare",'Setări'!$B$6,0)</f>
        <v>8</v>
      </c>
      <c r="J299" s="22">
        <f>H299+IF(OR(G299="Concediu",G299="Concediu medical",G299="Medic",G299="Liber compensatoriu",G299="Delegație"),I299,IF(G299="Jumătate de zi de concediu",I299/2,0))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IF(YEAR(DATE('Setări'!$B$5,1,1)+295)='Setări'!$B$5,DATE('Setări'!$B$5,1,1)+295,"")</f>
        <v>46683</v>
      </c>
      <c r="B300" s="19">
        <f>A300</f>
        <v>46683</v>
      </c>
      <c r="C300" s="20" t="str">
        <f>IF(A300="","",IF(COUNTIF('Sărbători'!$A$5:$A$112,A300)&gt;0,"Sărbătoare legală",IF(WEEKDAY(A300,2)&gt;5,"Weekend","Zi lucrătoare")))</f>
        <v>Weekend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IF(C300="Zi lucrătoare",'Setări'!$B$6,0)</f>
        <v>0</v>
      </c>
      <c r="J300" s="22">
        <f>H300+IF(OR(G300="Concediu",G300="Concediu medical",G300="Medic",G300="Liber compensatoriu",G300="Delegație"),I300,IF(G300="Jumătate de zi de concediu",I300/2,0))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IF(YEAR(DATE('Setări'!$B$5,1,1)+296)='Setări'!$B$5,DATE('Setări'!$B$5,1,1)+296,"")</f>
        <v>46684</v>
      </c>
      <c r="B301" s="19">
        <f>A301</f>
        <v>46684</v>
      </c>
      <c r="C301" s="20" t="str">
        <f>IF(A301="","",IF(COUNTIF('Sărbători'!$A$5:$A$112,A301)&gt;0,"Sărbătoare legală",IF(WEEKDAY(A301,2)&gt;5,"Weekend","Zi lucrătoare")))</f>
        <v>Weekend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IF(C301="Zi lucrătoare",'Setări'!$B$6,0)</f>
        <v>0</v>
      </c>
      <c r="J301" s="22">
        <f>H301+IF(OR(G301="Concediu",G301="Concediu medical",G301="Medic",G301="Liber compensatoriu",G301="Delegație"),I301,IF(G301="Jumătate de zi de concediu",I301/2,0))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IF(YEAR(DATE('Setări'!$B$5,1,1)+297)='Setări'!$B$5,DATE('Setări'!$B$5,1,1)+297,"")</f>
        <v>46685</v>
      </c>
      <c r="B302" s="19">
        <f>A302</f>
        <v>46685</v>
      </c>
      <c r="C302" s="20" t="str">
        <f>IF(A302="","",IF(COUNTIF('Sărbători'!$A$5:$A$112,A302)&gt;0,"Sărbătoare legală",IF(WEEKDAY(A302,2)&gt;5,"Weekend","Zi lucrătoare")))</f>
        <v>Zi lucrătoare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IF(C302="Zi lucrătoare",'Setări'!$B$6,0)</f>
        <v>8</v>
      </c>
      <c r="J302" s="22">
        <f>H302+IF(OR(G302="Concediu",G302="Concediu medical",G302="Medic",G302="Liber compensatoriu",G302="Delegație"),I302,IF(G302="Jumătate de zi de concediu",I302/2,0))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IF(YEAR(DATE('Setări'!$B$5,1,1)+298)='Setări'!$B$5,DATE('Setări'!$B$5,1,1)+298,"")</f>
        <v>46686</v>
      </c>
      <c r="B303" s="19">
        <f>A303</f>
        <v>46686</v>
      </c>
      <c r="C303" s="20" t="str">
        <f>IF(A303="","",IF(COUNTIF('Sărbători'!$A$5:$A$112,A303)&gt;0,"Sărbătoare legală",IF(WEEKDAY(A303,2)&gt;5,"Weekend","Zi lucrătoare")))</f>
        <v>Zi lucrătoare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IF(C303="Zi lucrătoare",'Setări'!$B$6,0)</f>
        <v>8</v>
      </c>
      <c r="J303" s="22">
        <f>H303+IF(OR(G303="Concediu",G303="Concediu medical",G303="Medic",G303="Liber compensatoriu",G303="Delegație"),I303,IF(G303="Jumătate de zi de concediu",I303/2,0))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IF(YEAR(DATE('Setări'!$B$5,1,1)+299)='Setări'!$B$5,DATE('Setări'!$B$5,1,1)+299,"")</f>
        <v>46687</v>
      </c>
      <c r="B304" s="19">
        <f>A304</f>
        <v>46687</v>
      </c>
      <c r="C304" s="20" t="str">
        <f>IF(A304="","",IF(COUNTIF('Sărbători'!$A$5:$A$112,A304)&gt;0,"Sărbătoare legală",IF(WEEKDAY(A304,2)&gt;5,"Weekend","Zi lucrătoare")))</f>
        <v>Zi lucrătoare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IF(C304="Zi lucrătoare",'Setări'!$B$6,0)</f>
        <v>8</v>
      </c>
      <c r="J304" s="22">
        <f>H304+IF(OR(G304="Concediu",G304="Concediu medical",G304="Medic",G304="Liber compensatoriu",G304="Delegație"),I304,IF(G304="Jumătate de zi de concediu",I304/2,0))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IF(YEAR(DATE('Setări'!$B$5,1,1)+300)='Setări'!$B$5,DATE('Setări'!$B$5,1,1)+300,"")</f>
        <v>46688</v>
      </c>
      <c r="B305" s="19">
        <f>A305</f>
        <v>46688</v>
      </c>
      <c r="C305" s="20" t="str">
        <f>IF(A305="","",IF(COUNTIF('Sărbători'!$A$5:$A$112,A305)&gt;0,"Sărbătoare legală",IF(WEEKDAY(A305,2)&gt;5,"Weekend","Zi lucrătoare")))</f>
        <v>Zi lucrătoare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IF(C305="Zi lucrătoare",'Setări'!$B$6,0)</f>
        <v>8</v>
      </c>
      <c r="J305" s="22">
        <f>H305+IF(OR(G305="Concediu",G305="Concediu medical",G305="Medic",G305="Liber compensatoriu",G305="Delegație"),I305,IF(G305="Jumătate de zi de concediu",I305/2,0))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IF(YEAR(DATE('Setări'!$B$5,1,1)+301)='Setări'!$B$5,DATE('Setări'!$B$5,1,1)+301,"")</f>
        <v>46689</v>
      </c>
      <c r="B306" s="19">
        <f>A306</f>
        <v>46689</v>
      </c>
      <c r="C306" s="20" t="str">
        <f>IF(A306="","",IF(COUNTIF('Sărbători'!$A$5:$A$112,A306)&gt;0,"Sărbătoare legală",IF(WEEKDAY(A306,2)&gt;5,"Weekend","Zi lucrătoare")))</f>
        <v>Zi lucrătoare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IF(C306="Zi lucrătoare",'Setări'!$B$6,0)</f>
        <v>8</v>
      </c>
      <c r="J306" s="22">
        <f>H306+IF(OR(G306="Concediu",G306="Concediu medical",G306="Medic",G306="Liber compensatoriu",G306="Delegație"),I306,IF(G306="Jumătate de zi de concediu",I306/2,0))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IF(YEAR(DATE('Setări'!$B$5,1,1)+302)='Setări'!$B$5,DATE('Setări'!$B$5,1,1)+302,"")</f>
        <v>46690</v>
      </c>
      <c r="B307" s="19">
        <f>A307</f>
        <v>46690</v>
      </c>
      <c r="C307" s="20" t="str">
        <f>IF(A307="","",IF(COUNTIF('Sărbători'!$A$5:$A$112,A307)&gt;0,"Sărbătoare legală",IF(WEEKDAY(A307,2)&gt;5,"Weekend","Zi lucrătoare")))</f>
        <v>Weekend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IF(C307="Zi lucrătoare",'Setări'!$B$6,0)</f>
        <v>0</v>
      </c>
      <c r="J307" s="22">
        <f>H307+IF(OR(G307="Concediu",G307="Concediu medical",G307="Medic",G307="Liber compensatoriu",G307="Delegație"),I307,IF(G307="Jumătate de zi de concediu",I307/2,0))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IF(YEAR(DATE('Setări'!$B$5,1,1)+303)='Setări'!$B$5,DATE('Setări'!$B$5,1,1)+303,"")</f>
        <v>46691</v>
      </c>
      <c r="B308" s="19">
        <f>A308</f>
        <v>46691</v>
      </c>
      <c r="C308" s="20" t="str">
        <f>IF(A308="","",IF(COUNTIF('Sărbători'!$A$5:$A$112,A308)&gt;0,"Sărbătoare legală",IF(WEEKDAY(A308,2)&gt;5,"Weekend","Zi lucrătoare")))</f>
        <v>Weekend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IF(C308="Zi lucrătoare",'Setări'!$B$6,0)</f>
        <v>0</v>
      </c>
      <c r="J308" s="22">
        <f>H308+IF(OR(G308="Concediu",G308="Concediu medical",G308="Medic",G308="Liber compensatoriu",G308="Delegație"),I308,IF(G308="Jumătate de zi de concediu",I308/2,0))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IF(YEAR(DATE('Setări'!$B$5,1,1)+304)='Setări'!$B$5,DATE('Setări'!$B$5,1,1)+304,"")</f>
        <v>46692</v>
      </c>
      <c r="B309" s="19">
        <f>A309</f>
        <v>46692</v>
      </c>
      <c r="C309" s="20" t="str">
        <f>IF(A309="","",IF(COUNTIF('Sărbători'!$A$5:$A$112,A309)&gt;0,"Sărbătoare legală",IF(WEEKDAY(A309,2)&gt;5,"Weekend","Zi lucrătoare")))</f>
        <v>Zi lucrătoare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IF(C309="Zi lucrătoare",'Setări'!$B$6,0)</f>
        <v>8</v>
      </c>
      <c r="J309" s="22">
        <f>H309+IF(OR(G309="Concediu",G309="Concediu medical",G309="Medic",G309="Liber compensatoriu",G309="Delegație"),I309,IF(G309="Jumătate de zi de concediu",I309/2,0))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IF(YEAR(DATE('Setări'!$B$5,1,1)+305)='Setări'!$B$5,DATE('Setări'!$B$5,1,1)+305,"")</f>
        <v>46693</v>
      </c>
      <c r="B310" s="19">
        <f>A310</f>
        <v>46693</v>
      </c>
      <c r="C310" s="20" t="str">
        <f>IF(A310="","",IF(COUNTIF('Sărbători'!$A$5:$A$112,A310)&gt;0,"Sărbătoare legală",IF(WEEKDAY(A310,2)&gt;5,"Weekend","Zi lucrătoare")))</f>
        <v>Zi lucrătoare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IF(C310="Zi lucrătoare",'Setări'!$B$6,0)</f>
        <v>8</v>
      </c>
      <c r="J310" s="22">
        <f>H310+IF(OR(G310="Concediu",G310="Concediu medical",G310="Medic",G310="Liber compensatoriu",G310="Delegație"),I310,IF(G310="Jumătate de zi de concediu",I310/2,0))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IF(YEAR(DATE('Setări'!$B$5,1,1)+306)='Setări'!$B$5,DATE('Setări'!$B$5,1,1)+306,"")</f>
        <v>46694</v>
      </c>
      <c r="B311" s="19">
        <f>A311</f>
        <v>46694</v>
      </c>
      <c r="C311" s="20" t="str">
        <f>IF(A311="","",IF(COUNTIF('Sărbători'!$A$5:$A$112,A311)&gt;0,"Sărbătoare legală",IF(WEEKDAY(A311,2)&gt;5,"Weekend","Zi lucrătoare")))</f>
        <v>Zi lucrătoare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IF(C311="Zi lucrătoare",'Setări'!$B$6,0)</f>
        <v>8</v>
      </c>
      <c r="J311" s="22">
        <f>H311+IF(OR(G311="Concediu",G311="Concediu medical",G311="Medic",G311="Liber compensatoriu",G311="Delegație"),I311,IF(G311="Jumătate de zi de concediu",I311/2,0))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IF(YEAR(DATE('Setări'!$B$5,1,1)+307)='Setări'!$B$5,DATE('Setări'!$B$5,1,1)+307,"")</f>
        <v>46695</v>
      </c>
      <c r="B312" s="19">
        <f>A312</f>
        <v>46695</v>
      </c>
      <c r="C312" s="20" t="str">
        <f>IF(A312="","",IF(COUNTIF('Sărbători'!$A$5:$A$112,A312)&gt;0,"Sărbătoare legală",IF(WEEKDAY(A312,2)&gt;5,"Weekend","Zi lucrătoare")))</f>
        <v>Zi lucrătoare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IF(C312="Zi lucrătoare",'Setări'!$B$6,0)</f>
        <v>8</v>
      </c>
      <c r="J312" s="22">
        <f>H312+IF(OR(G312="Concediu",G312="Concediu medical",G312="Medic",G312="Liber compensatoriu",G312="Delegație"),I312,IF(G312="Jumătate de zi de concediu",I312/2,0))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IF(YEAR(DATE('Setări'!$B$5,1,1)+308)='Setări'!$B$5,DATE('Setări'!$B$5,1,1)+308,"")</f>
        <v>46696</v>
      </c>
      <c r="B313" s="19">
        <f>A313</f>
        <v>46696</v>
      </c>
      <c r="C313" s="20" t="str">
        <f>IF(A313="","",IF(COUNTIF('Sărbători'!$A$5:$A$112,A313)&gt;0,"Sărbătoare legală",IF(WEEKDAY(A313,2)&gt;5,"Weekend","Zi lucrătoare")))</f>
        <v>Zi lucrătoare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IF(C313="Zi lucrătoare",'Setări'!$B$6,0)</f>
        <v>8</v>
      </c>
      <c r="J313" s="22">
        <f>H313+IF(OR(G313="Concediu",G313="Concediu medical",G313="Medic",G313="Liber compensatoriu",G313="Delegație"),I313,IF(G313="Jumătate de zi de concediu",I313/2,0))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IF(YEAR(DATE('Setări'!$B$5,1,1)+309)='Setări'!$B$5,DATE('Setări'!$B$5,1,1)+309,"")</f>
        <v>46697</v>
      </c>
      <c r="B314" s="19">
        <f>A314</f>
        <v>46697</v>
      </c>
      <c r="C314" s="20" t="str">
        <f>IF(A314="","",IF(COUNTIF('Sărbători'!$A$5:$A$112,A314)&gt;0,"Sărbătoare legală",IF(WEEKDAY(A314,2)&gt;5,"Weekend","Zi lucrătoare")))</f>
        <v>Weekend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IF(C314="Zi lucrătoare",'Setări'!$B$6,0)</f>
        <v>0</v>
      </c>
      <c r="J314" s="22">
        <f>H314+IF(OR(G314="Concediu",G314="Concediu medical",G314="Medic",G314="Liber compensatoriu",G314="Delegație"),I314,IF(G314="Jumătate de zi de concediu",I314/2,0))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IF(YEAR(DATE('Setări'!$B$5,1,1)+310)='Setări'!$B$5,DATE('Setări'!$B$5,1,1)+310,"")</f>
        <v>46698</v>
      </c>
      <c r="B315" s="19">
        <f>A315</f>
        <v>46698</v>
      </c>
      <c r="C315" s="20" t="str">
        <f>IF(A315="","",IF(COUNTIF('Sărbători'!$A$5:$A$112,A315)&gt;0,"Sărbătoare legală",IF(WEEKDAY(A315,2)&gt;5,"Weekend","Zi lucrătoare")))</f>
        <v>Weekend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IF(C315="Zi lucrătoare",'Setări'!$B$6,0)</f>
        <v>0</v>
      </c>
      <c r="J315" s="22">
        <f>H315+IF(OR(G315="Concediu",G315="Concediu medical",G315="Medic",G315="Liber compensatoriu",G315="Delegație"),I315,IF(G315="Jumătate de zi de concediu",I315/2,0))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IF(YEAR(DATE('Setări'!$B$5,1,1)+311)='Setări'!$B$5,DATE('Setări'!$B$5,1,1)+311,"")</f>
        <v>46699</v>
      </c>
      <c r="B316" s="19">
        <f>A316</f>
        <v>46699</v>
      </c>
      <c r="C316" s="20" t="str">
        <f>IF(A316="","",IF(COUNTIF('Sărbători'!$A$5:$A$112,A316)&gt;0,"Sărbătoare legală",IF(WEEKDAY(A316,2)&gt;5,"Weekend","Zi lucrătoare")))</f>
        <v>Zi lucrătoare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IF(C316="Zi lucrătoare",'Setări'!$B$6,0)</f>
        <v>8</v>
      </c>
      <c r="J316" s="22">
        <f>H316+IF(OR(G316="Concediu",G316="Concediu medical",G316="Medic",G316="Liber compensatoriu",G316="Delegație"),I316,IF(G316="Jumătate de zi de concediu",I316/2,0))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IF(YEAR(DATE('Setări'!$B$5,1,1)+312)='Setări'!$B$5,DATE('Setări'!$B$5,1,1)+312,"")</f>
        <v>46700</v>
      </c>
      <c r="B317" s="19">
        <f>A317</f>
        <v>46700</v>
      </c>
      <c r="C317" s="20" t="str">
        <f>IF(A317="","",IF(COUNTIF('Sărbători'!$A$5:$A$112,A317)&gt;0,"Sărbătoare legală",IF(WEEKDAY(A317,2)&gt;5,"Weekend","Zi lucrătoare")))</f>
        <v>Zi lucrătoare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IF(C317="Zi lucrătoare",'Setări'!$B$6,0)</f>
        <v>8</v>
      </c>
      <c r="J317" s="22">
        <f>H317+IF(OR(G317="Concediu",G317="Concediu medical",G317="Medic",G317="Liber compensatoriu",G317="Delegație"),I317,IF(G317="Jumătate de zi de concediu",I317/2,0))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IF(YEAR(DATE('Setări'!$B$5,1,1)+313)='Setări'!$B$5,DATE('Setări'!$B$5,1,1)+313,"")</f>
        <v>46701</v>
      </c>
      <c r="B318" s="19">
        <f>A318</f>
        <v>46701</v>
      </c>
      <c r="C318" s="20" t="str">
        <f>IF(A318="","",IF(COUNTIF('Sărbători'!$A$5:$A$112,A318)&gt;0,"Sărbătoare legală",IF(WEEKDAY(A318,2)&gt;5,"Weekend","Zi lucrătoare")))</f>
        <v>Zi lucrătoare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IF(C318="Zi lucrătoare",'Setări'!$B$6,0)</f>
        <v>8</v>
      </c>
      <c r="J318" s="22">
        <f>H318+IF(OR(G318="Concediu",G318="Concediu medical",G318="Medic",G318="Liber compensatoriu",G318="Delegație"),I318,IF(G318="Jumătate de zi de concediu",I318/2,0))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IF(YEAR(DATE('Setări'!$B$5,1,1)+314)='Setări'!$B$5,DATE('Setări'!$B$5,1,1)+314,"")</f>
        <v>46702</v>
      </c>
      <c r="B319" s="19">
        <f>A319</f>
        <v>46702</v>
      </c>
      <c r="C319" s="20" t="str">
        <f>IF(A319="","",IF(COUNTIF('Sărbători'!$A$5:$A$112,A319)&gt;0,"Sărbătoare legală",IF(WEEKDAY(A319,2)&gt;5,"Weekend","Zi lucrătoare")))</f>
        <v>Zi lucrătoare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IF(C319="Zi lucrătoare",'Setări'!$B$6,0)</f>
        <v>8</v>
      </c>
      <c r="J319" s="22">
        <f>H319+IF(OR(G319="Concediu",G319="Concediu medical",G319="Medic",G319="Liber compensatoriu",G319="Delegație"),I319,IF(G319="Jumătate de zi de concediu",I319/2,0))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IF(YEAR(DATE('Setări'!$B$5,1,1)+315)='Setări'!$B$5,DATE('Setări'!$B$5,1,1)+315,"")</f>
        <v>46703</v>
      </c>
      <c r="B320" s="19">
        <f>A320</f>
        <v>46703</v>
      </c>
      <c r="C320" s="20" t="str">
        <f>IF(A320="","",IF(COUNTIF('Sărbători'!$A$5:$A$112,A320)&gt;0,"Sărbătoare legală",IF(WEEKDAY(A320,2)&gt;5,"Weekend","Zi lucrătoare")))</f>
        <v>Zi lucrătoare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IF(C320="Zi lucrătoare",'Setări'!$B$6,0)</f>
        <v>8</v>
      </c>
      <c r="J320" s="22">
        <f>H320+IF(OR(G320="Concediu",G320="Concediu medical",G320="Medic",G320="Liber compensatoriu",G320="Delegație"),I320,IF(G320="Jumătate de zi de concediu",I320/2,0))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IF(YEAR(DATE('Setări'!$B$5,1,1)+316)='Setări'!$B$5,DATE('Setări'!$B$5,1,1)+316,"")</f>
        <v>46704</v>
      </c>
      <c r="B321" s="19">
        <f>A321</f>
        <v>46704</v>
      </c>
      <c r="C321" s="20" t="str">
        <f>IF(A321="","",IF(COUNTIF('Sărbători'!$A$5:$A$112,A321)&gt;0,"Sărbătoare legală",IF(WEEKDAY(A321,2)&gt;5,"Weekend","Zi lucrătoare")))</f>
        <v>Weekend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IF(C321="Zi lucrătoare",'Setări'!$B$6,0)</f>
        <v>0</v>
      </c>
      <c r="J321" s="22">
        <f>H321+IF(OR(G321="Concediu",G321="Concediu medical",G321="Medic",G321="Liber compensatoriu",G321="Delegație"),I321,IF(G321="Jumătate de zi de concediu",I321/2,0))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IF(YEAR(DATE('Setări'!$B$5,1,1)+317)='Setări'!$B$5,DATE('Setări'!$B$5,1,1)+317,"")</f>
        <v>46705</v>
      </c>
      <c r="B322" s="19">
        <f>A322</f>
        <v>46705</v>
      </c>
      <c r="C322" s="20" t="str">
        <f>IF(A322="","",IF(COUNTIF('Sărbători'!$A$5:$A$112,A322)&gt;0,"Sărbătoare legală",IF(WEEKDAY(A322,2)&gt;5,"Weekend","Zi lucrătoare")))</f>
        <v>Weekend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IF(C322="Zi lucrătoare",'Setări'!$B$6,0)</f>
        <v>0</v>
      </c>
      <c r="J322" s="22">
        <f>H322+IF(OR(G322="Concediu",G322="Concediu medical",G322="Medic",G322="Liber compensatoriu",G322="Delegație"),I322,IF(G322="Jumătate de zi de concediu",I322/2,0))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IF(YEAR(DATE('Setări'!$B$5,1,1)+318)='Setări'!$B$5,DATE('Setări'!$B$5,1,1)+318,"")</f>
        <v>46706</v>
      </c>
      <c r="B323" s="19">
        <f>A323</f>
        <v>46706</v>
      </c>
      <c r="C323" s="20" t="str">
        <f>IF(A323="","",IF(COUNTIF('Sărbători'!$A$5:$A$112,A323)&gt;0,"Sărbătoare legală",IF(WEEKDAY(A323,2)&gt;5,"Weekend","Zi lucrătoare")))</f>
        <v>Zi lucrătoare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IF(C323="Zi lucrătoare",'Setări'!$B$6,0)</f>
        <v>8</v>
      </c>
      <c r="J323" s="22">
        <f>H323+IF(OR(G323="Concediu",G323="Concediu medical",G323="Medic",G323="Liber compensatoriu",G323="Delegație"),I323,IF(G323="Jumătate de zi de concediu",I323/2,0))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IF(YEAR(DATE('Setări'!$B$5,1,1)+319)='Setări'!$B$5,DATE('Setări'!$B$5,1,1)+319,"")</f>
        <v>46707</v>
      </c>
      <c r="B324" s="19">
        <f>A324</f>
        <v>46707</v>
      </c>
      <c r="C324" s="20" t="str">
        <f>IF(A324="","",IF(COUNTIF('Sărbători'!$A$5:$A$112,A324)&gt;0,"Sărbătoare legală",IF(WEEKDAY(A324,2)&gt;5,"Weekend","Zi lucrătoare")))</f>
        <v>Zi lucrătoare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IF(C324="Zi lucrătoare",'Setări'!$B$6,0)</f>
        <v>8</v>
      </c>
      <c r="J324" s="22">
        <f>H324+IF(OR(G324="Concediu",G324="Concediu medical",G324="Medic",G324="Liber compensatoriu",G324="Delegație"),I324,IF(G324="Jumătate de zi de concediu",I324/2,0))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IF(YEAR(DATE('Setări'!$B$5,1,1)+320)='Setări'!$B$5,DATE('Setări'!$B$5,1,1)+320,"")</f>
        <v>46708</v>
      </c>
      <c r="B325" s="19">
        <f>A325</f>
        <v>46708</v>
      </c>
      <c r="C325" s="20" t="str">
        <f>IF(A325="","",IF(COUNTIF('Sărbători'!$A$5:$A$112,A325)&gt;0,"Sărbătoare legală",IF(WEEKDAY(A325,2)&gt;5,"Weekend","Zi lucrătoare")))</f>
        <v>Zi lucrătoare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IF(C325="Zi lucrătoare",'Setări'!$B$6,0)</f>
        <v>8</v>
      </c>
      <c r="J325" s="22">
        <f>H325+IF(OR(G325="Concediu",G325="Concediu medical",G325="Medic",G325="Liber compensatoriu",G325="Delegație"),I325,IF(G325="Jumătate de zi de concediu",I325/2,0))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IF(YEAR(DATE('Setări'!$B$5,1,1)+321)='Setări'!$B$5,DATE('Setări'!$B$5,1,1)+321,"")</f>
        <v>46709</v>
      </c>
      <c r="B326" s="19">
        <f>A326</f>
        <v>46709</v>
      </c>
      <c r="C326" s="20" t="str">
        <f>IF(A326="","",IF(COUNTIF('Sărbători'!$A$5:$A$112,A326)&gt;0,"Sărbătoare legală",IF(WEEKDAY(A326,2)&gt;5,"Weekend","Zi lucrătoare")))</f>
        <v>Zi lucrătoare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IF(C326="Zi lucrătoare",'Setări'!$B$6,0)</f>
        <v>8</v>
      </c>
      <c r="J326" s="22">
        <f>H326+IF(OR(G326="Concediu",G326="Concediu medical",G326="Medic",G326="Liber compensatoriu",G326="Delegație"),I326,IF(G326="Jumătate de zi de concediu",I326/2,0))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IF(YEAR(DATE('Setări'!$B$5,1,1)+322)='Setări'!$B$5,DATE('Setări'!$B$5,1,1)+322,"")</f>
        <v>46710</v>
      </c>
      <c r="B327" s="19">
        <f>A327</f>
        <v>46710</v>
      </c>
      <c r="C327" s="20" t="str">
        <f>IF(A327="","",IF(COUNTIF('Sărbători'!$A$5:$A$112,A327)&gt;0,"Sărbătoare legală",IF(WEEKDAY(A327,2)&gt;5,"Weekend","Zi lucrătoare")))</f>
        <v>Zi lucrătoare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IF(C327="Zi lucrătoare",'Setări'!$B$6,0)</f>
        <v>8</v>
      </c>
      <c r="J327" s="22">
        <f>H327+IF(OR(G327="Concediu",G327="Concediu medical",G327="Medic",G327="Liber compensatoriu",G327="Delegație"),I327,IF(G327="Jumătate de zi de concediu",I327/2,0))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IF(YEAR(DATE('Setări'!$B$5,1,1)+323)='Setări'!$B$5,DATE('Setări'!$B$5,1,1)+323,"")</f>
        <v>46711</v>
      </c>
      <c r="B328" s="19">
        <f>A328</f>
        <v>46711</v>
      </c>
      <c r="C328" s="20" t="str">
        <f>IF(A328="","",IF(COUNTIF('Sărbători'!$A$5:$A$112,A328)&gt;0,"Sărbătoare legală",IF(WEEKDAY(A328,2)&gt;5,"Weekend","Zi lucrătoare")))</f>
        <v>Weekend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IF(C328="Zi lucrătoare",'Setări'!$B$6,0)</f>
        <v>0</v>
      </c>
      <c r="J328" s="22">
        <f>H328+IF(OR(G328="Concediu",G328="Concediu medical",G328="Medic",G328="Liber compensatoriu",G328="Delegație"),I328,IF(G328="Jumătate de zi de concediu",I328/2,0))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IF(YEAR(DATE('Setări'!$B$5,1,1)+324)='Setări'!$B$5,DATE('Setări'!$B$5,1,1)+324,"")</f>
        <v>46712</v>
      </c>
      <c r="B329" s="19">
        <f>A329</f>
        <v>46712</v>
      </c>
      <c r="C329" s="20" t="str">
        <f>IF(A329="","",IF(COUNTIF('Sărbători'!$A$5:$A$112,A329)&gt;0,"Sărbătoare legală",IF(WEEKDAY(A329,2)&gt;5,"Weekend","Zi lucrătoare")))</f>
        <v>Weekend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IF(C329="Zi lucrătoare",'Setări'!$B$6,0)</f>
        <v>0</v>
      </c>
      <c r="J329" s="22">
        <f>H329+IF(OR(G329="Concediu",G329="Concediu medical",G329="Medic",G329="Liber compensatoriu",G329="Delegație"),I329,IF(G329="Jumătate de zi de concediu",I329/2,0))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IF(YEAR(DATE('Setări'!$B$5,1,1)+325)='Setări'!$B$5,DATE('Setări'!$B$5,1,1)+325,"")</f>
        <v>46713</v>
      </c>
      <c r="B330" s="19">
        <f>A330</f>
        <v>46713</v>
      </c>
      <c r="C330" s="20" t="str">
        <f>IF(A330="","",IF(COUNTIF('Sărbători'!$A$5:$A$112,A330)&gt;0,"Sărbătoare legală",IF(WEEKDAY(A330,2)&gt;5,"Weekend","Zi lucrătoare")))</f>
        <v>Zi lucrătoare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IF(C330="Zi lucrătoare",'Setări'!$B$6,0)</f>
        <v>8</v>
      </c>
      <c r="J330" s="22">
        <f>H330+IF(OR(G330="Concediu",G330="Concediu medical",G330="Medic",G330="Liber compensatoriu",G330="Delegație"),I330,IF(G330="Jumătate de zi de concediu",I330/2,0))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IF(YEAR(DATE('Setări'!$B$5,1,1)+326)='Setări'!$B$5,DATE('Setări'!$B$5,1,1)+326,"")</f>
        <v>46714</v>
      </c>
      <c r="B331" s="19">
        <f>A331</f>
        <v>46714</v>
      </c>
      <c r="C331" s="20" t="str">
        <f>IF(A331="","",IF(COUNTIF('Sărbători'!$A$5:$A$112,A331)&gt;0,"Sărbătoare legală",IF(WEEKDAY(A331,2)&gt;5,"Weekend","Zi lucrătoare")))</f>
        <v>Zi lucrătoare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IF(C331="Zi lucrătoare",'Setări'!$B$6,0)</f>
        <v>8</v>
      </c>
      <c r="J331" s="22">
        <f>H331+IF(OR(G331="Concediu",G331="Concediu medical",G331="Medic",G331="Liber compensatoriu",G331="Delegație"),I331,IF(G331="Jumătate de zi de concediu",I331/2,0))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IF(YEAR(DATE('Setări'!$B$5,1,1)+327)='Setări'!$B$5,DATE('Setări'!$B$5,1,1)+327,"")</f>
        <v>46715</v>
      </c>
      <c r="B332" s="19">
        <f>A332</f>
        <v>46715</v>
      </c>
      <c r="C332" s="20" t="str">
        <f>IF(A332="","",IF(COUNTIF('Sărbători'!$A$5:$A$112,A332)&gt;0,"Sărbătoare legală",IF(WEEKDAY(A332,2)&gt;5,"Weekend","Zi lucrătoare")))</f>
        <v>Zi lucrătoare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IF(C332="Zi lucrătoare",'Setări'!$B$6,0)</f>
        <v>8</v>
      </c>
      <c r="J332" s="22">
        <f>H332+IF(OR(G332="Concediu",G332="Concediu medical",G332="Medic",G332="Liber compensatoriu",G332="Delegație"),I332,IF(G332="Jumătate de zi de concediu",I332/2,0))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IF(YEAR(DATE('Setări'!$B$5,1,1)+328)='Setări'!$B$5,DATE('Setări'!$B$5,1,1)+328,"")</f>
        <v>46716</v>
      </c>
      <c r="B333" s="19">
        <f>A333</f>
        <v>46716</v>
      </c>
      <c r="C333" s="20" t="str">
        <f>IF(A333="","",IF(COUNTIF('Sărbători'!$A$5:$A$112,A333)&gt;0,"Sărbătoare legală",IF(WEEKDAY(A333,2)&gt;5,"Weekend","Zi lucrătoare")))</f>
        <v>Zi lucrătoare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IF(C333="Zi lucrătoare",'Setări'!$B$6,0)</f>
        <v>8</v>
      </c>
      <c r="J333" s="22">
        <f>H333+IF(OR(G333="Concediu",G333="Concediu medical",G333="Medic",G333="Liber compensatoriu",G333="Delegație"),I333,IF(G333="Jumătate de zi de concediu",I333/2,0))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IF(YEAR(DATE('Setări'!$B$5,1,1)+329)='Setări'!$B$5,DATE('Setări'!$B$5,1,1)+329,"")</f>
        <v>46717</v>
      </c>
      <c r="B334" s="19">
        <f>A334</f>
        <v>46717</v>
      </c>
      <c r="C334" s="20" t="str">
        <f>IF(A334="","",IF(COUNTIF('Sărbători'!$A$5:$A$112,A334)&gt;0,"Sărbătoare legală",IF(WEEKDAY(A334,2)&gt;5,"Weekend","Zi lucrătoare")))</f>
        <v>Zi lucrătoare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IF(C334="Zi lucrătoare",'Setări'!$B$6,0)</f>
        <v>8</v>
      </c>
      <c r="J334" s="22">
        <f>H334+IF(OR(G334="Concediu",G334="Concediu medical",G334="Medic",G334="Liber compensatoriu",G334="Delegație"),I334,IF(G334="Jumătate de zi de concediu",I334/2,0))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IF(YEAR(DATE('Setări'!$B$5,1,1)+330)='Setări'!$B$5,DATE('Setări'!$B$5,1,1)+330,"")</f>
        <v>46718</v>
      </c>
      <c r="B335" s="19">
        <f>A335</f>
        <v>46718</v>
      </c>
      <c r="C335" s="20" t="str">
        <f>IF(A335="","",IF(COUNTIF('Sărbători'!$A$5:$A$112,A335)&gt;0,"Sărbătoare legală",IF(WEEKDAY(A335,2)&gt;5,"Weekend","Zi lucrătoare")))</f>
        <v>Weekend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IF(C335="Zi lucrătoare",'Setări'!$B$6,0)</f>
        <v>0</v>
      </c>
      <c r="J335" s="22">
        <f>H335+IF(OR(G335="Concediu",G335="Concediu medical",G335="Medic",G335="Liber compensatoriu",G335="Delegație"),I335,IF(G335="Jumătate de zi de concediu",I335/2,0))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IF(YEAR(DATE('Setări'!$B$5,1,1)+331)='Setări'!$B$5,DATE('Setări'!$B$5,1,1)+331,"")</f>
        <v>46719</v>
      </c>
      <c r="B336" s="19">
        <f>A336</f>
        <v>46719</v>
      </c>
      <c r="C336" s="20" t="str">
        <f>IF(A336="","",IF(COUNTIF('Sărbători'!$A$5:$A$112,A336)&gt;0,"Sărbătoare legală",IF(WEEKDAY(A336,2)&gt;5,"Weekend","Zi lucrătoare")))</f>
        <v>Weekend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IF(C336="Zi lucrătoare",'Setări'!$B$6,0)</f>
        <v>0</v>
      </c>
      <c r="J336" s="22">
        <f>H336+IF(OR(G336="Concediu",G336="Concediu medical",G336="Medic",G336="Liber compensatoriu",G336="Delegație"),I336,IF(G336="Jumătate de zi de concediu",I336/2,0))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IF(YEAR(DATE('Setări'!$B$5,1,1)+332)='Setări'!$B$5,DATE('Setări'!$B$5,1,1)+332,"")</f>
        <v>46720</v>
      </c>
      <c r="B337" s="19">
        <f>A337</f>
        <v>46720</v>
      </c>
      <c r="C337" s="20" t="str">
        <f>IF(A337="","",IF(COUNTIF('Sărbători'!$A$5:$A$112,A337)&gt;0,"Sărbătoare legală",IF(WEEKDAY(A337,2)&gt;5,"Weekend","Zi lucrătoare")))</f>
        <v>Zi lucrătoare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IF(C337="Zi lucrătoare",'Setări'!$B$6,0)</f>
        <v>8</v>
      </c>
      <c r="J337" s="22">
        <f>H337+IF(OR(G337="Concediu",G337="Concediu medical",G337="Medic",G337="Liber compensatoriu",G337="Delegație"),I337,IF(G337="Jumătate de zi de concediu",I337/2,0))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IF(YEAR(DATE('Setări'!$B$5,1,1)+333)='Setări'!$B$5,DATE('Setări'!$B$5,1,1)+333,"")</f>
        <v>46721</v>
      </c>
      <c r="B338" s="19">
        <f>A338</f>
        <v>46721</v>
      </c>
      <c r="C338" s="20" t="str">
        <f>IF(A338="","",IF(COUNTIF('Sărbători'!$A$5:$A$112,A338)&gt;0,"Sărbătoare legală",IF(WEEKDAY(A338,2)&gt;5,"Weekend","Zi lucrătoare")))</f>
        <v>Sărbătoare legală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IF(C338="Zi lucrătoare",'Setări'!$B$6,0)</f>
        <v>0</v>
      </c>
      <c r="J338" s="22">
        <f>H338+IF(OR(G338="Concediu",G338="Concediu medical",G338="Medic",G338="Liber compensatoriu",G338="Delegație"),I338,IF(G338="Jumătate de zi de concediu",I338/2,0))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IF(YEAR(DATE('Setări'!$B$5,1,1)+334)='Setări'!$B$5,DATE('Setări'!$B$5,1,1)+334,"")</f>
        <v>46722</v>
      </c>
      <c r="B339" s="19">
        <f>A339</f>
        <v>46722</v>
      </c>
      <c r="C339" s="20" t="str">
        <f>IF(A339="","",IF(COUNTIF('Sărbători'!$A$5:$A$112,A339)&gt;0,"Sărbătoare legală",IF(WEEKDAY(A339,2)&gt;5,"Weekend","Zi lucrătoare")))</f>
        <v>Sărbătoare legală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IF(C339="Zi lucrătoare",'Setări'!$B$6,0)</f>
        <v>0</v>
      </c>
      <c r="J339" s="22">
        <f>H339+IF(OR(G339="Concediu",G339="Concediu medical",G339="Medic",G339="Liber compensatoriu",G339="Delegație"),I339,IF(G339="Jumătate de zi de concediu",I339/2,0))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IF(YEAR(DATE('Setări'!$B$5,1,1)+335)='Setări'!$B$5,DATE('Setări'!$B$5,1,1)+335,"")</f>
        <v>46723</v>
      </c>
      <c r="B340" s="19">
        <f>A340</f>
        <v>46723</v>
      </c>
      <c r="C340" s="20" t="str">
        <f>IF(A340="","",IF(COUNTIF('Sărbători'!$A$5:$A$112,A340)&gt;0,"Sărbătoare legală",IF(WEEKDAY(A340,2)&gt;5,"Weekend","Zi lucrătoare")))</f>
        <v>Zi lucrătoare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IF(C340="Zi lucrătoare",'Setări'!$B$6,0)</f>
        <v>8</v>
      </c>
      <c r="J340" s="22">
        <f>H340+IF(OR(G340="Concediu",G340="Concediu medical",G340="Medic",G340="Liber compensatoriu",G340="Delegație"),I340,IF(G340="Jumătate de zi de concediu",I340/2,0))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IF(YEAR(DATE('Setări'!$B$5,1,1)+336)='Setări'!$B$5,DATE('Setări'!$B$5,1,1)+336,"")</f>
        <v>46724</v>
      </c>
      <c r="B341" s="19">
        <f>A341</f>
        <v>46724</v>
      </c>
      <c r="C341" s="20" t="str">
        <f>IF(A341="","",IF(COUNTIF('Sărbători'!$A$5:$A$112,A341)&gt;0,"Sărbătoare legală",IF(WEEKDAY(A341,2)&gt;5,"Weekend","Zi lucrătoare")))</f>
        <v>Zi lucrătoare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IF(C341="Zi lucrătoare",'Setări'!$B$6,0)</f>
        <v>8</v>
      </c>
      <c r="J341" s="22">
        <f>H341+IF(OR(G341="Concediu",G341="Concediu medical",G341="Medic",G341="Liber compensatoriu",G341="Delegație"),I341,IF(G341="Jumătate de zi de concediu",I341/2,0))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IF(YEAR(DATE('Setări'!$B$5,1,1)+337)='Setări'!$B$5,DATE('Setări'!$B$5,1,1)+337,"")</f>
        <v>46725</v>
      </c>
      <c r="B342" s="19">
        <f>A342</f>
        <v>46725</v>
      </c>
      <c r="C342" s="20" t="str">
        <f>IF(A342="","",IF(COUNTIF('Sărbători'!$A$5:$A$112,A342)&gt;0,"Sărbătoare legală",IF(WEEKDAY(A342,2)&gt;5,"Weekend","Zi lucrătoare")))</f>
        <v>Weekend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IF(C342="Zi lucrătoare",'Setări'!$B$6,0)</f>
        <v>0</v>
      </c>
      <c r="J342" s="22">
        <f>H342+IF(OR(G342="Concediu",G342="Concediu medical",G342="Medic",G342="Liber compensatoriu",G342="Delegație"),I342,IF(G342="Jumătate de zi de concediu",I342/2,0))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IF(YEAR(DATE('Setări'!$B$5,1,1)+338)='Setări'!$B$5,DATE('Setări'!$B$5,1,1)+338,"")</f>
        <v>46726</v>
      </c>
      <c r="B343" s="19">
        <f>A343</f>
        <v>46726</v>
      </c>
      <c r="C343" s="20" t="str">
        <f>IF(A343="","",IF(COUNTIF('Sărbători'!$A$5:$A$112,A343)&gt;0,"Sărbătoare legală",IF(WEEKDAY(A343,2)&gt;5,"Weekend","Zi lucrătoare")))</f>
        <v>Weekend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IF(C343="Zi lucrătoare",'Setări'!$B$6,0)</f>
        <v>0</v>
      </c>
      <c r="J343" s="22">
        <f>H343+IF(OR(G343="Concediu",G343="Concediu medical",G343="Medic",G343="Liber compensatoriu",G343="Delegație"),I343,IF(G343="Jumătate de zi de concediu",I343/2,0))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IF(YEAR(DATE('Setări'!$B$5,1,1)+339)='Setări'!$B$5,DATE('Setări'!$B$5,1,1)+339,"")</f>
        <v>46727</v>
      </c>
      <c r="B344" s="19">
        <f>A344</f>
        <v>46727</v>
      </c>
      <c r="C344" s="20" t="str">
        <f>IF(A344="","",IF(COUNTIF('Sărbători'!$A$5:$A$112,A344)&gt;0,"Sărbătoare legală",IF(WEEKDAY(A344,2)&gt;5,"Weekend","Zi lucrătoare")))</f>
        <v>Zi lucrătoare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IF(C344="Zi lucrătoare",'Setări'!$B$6,0)</f>
        <v>8</v>
      </c>
      <c r="J344" s="22">
        <f>H344+IF(OR(G344="Concediu",G344="Concediu medical",G344="Medic",G344="Liber compensatoriu",G344="Delegație"),I344,IF(G344="Jumătate de zi de concediu",I344/2,0))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IF(YEAR(DATE('Setări'!$B$5,1,1)+340)='Setări'!$B$5,DATE('Setări'!$B$5,1,1)+340,"")</f>
        <v>46728</v>
      </c>
      <c r="B345" s="19">
        <f>A345</f>
        <v>46728</v>
      </c>
      <c r="C345" s="20" t="str">
        <f>IF(A345="","",IF(COUNTIF('Sărbători'!$A$5:$A$112,A345)&gt;0,"Sărbătoare legală",IF(WEEKDAY(A345,2)&gt;5,"Weekend","Zi lucrătoare")))</f>
        <v>Zi lucrătoare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IF(C345="Zi lucrătoare",'Setări'!$B$6,0)</f>
        <v>8</v>
      </c>
      <c r="J345" s="22">
        <f>H345+IF(OR(G345="Concediu",G345="Concediu medical",G345="Medic",G345="Liber compensatoriu",G345="Delegație"),I345,IF(G345="Jumătate de zi de concediu",I345/2,0))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IF(YEAR(DATE('Setări'!$B$5,1,1)+341)='Setări'!$B$5,DATE('Setări'!$B$5,1,1)+341,"")</f>
        <v>46729</v>
      </c>
      <c r="B346" s="19">
        <f>A346</f>
        <v>46729</v>
      </c>
      <c r="C346" s="20" t="str">
        <f>IF(A346="","",IF(COUNTIF('Sărbători'!$A$5:$A$112,A346)&gt;0,"Sărbătoare legală",IF(WEEKDAY(A346,2)&gt;5,"Weekend","Zi lucrătoare")))</f>
        <v>Zi lucrătoare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IF(C346="Zi lucrătoare",'Setări'!$B$6,0)</f>
        <v>8</v>
      </c>
      <c r="J346" s="22">
        <f>H346+IF(OR(G346="Concediu",G346="Concediu medical",G346="Medic",G346="Liber compensatoriu",G346="Delegație"),I346,IF(G346="Jumătate de zi de concediu",I346/2,0))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IF(YEAR(DATE('Setări'!$B$5,1,1)+342)='Setări'!$B$5,DATE('Setări'!$B$5,1,1)+342,"")</f>
        <v>46730</v>
      </c>
      <c r="B347" s="19">
        <f>A347</f>
        <v>46730</v>
      </c>
      <c r="C347" s="20" t="str">
        <f>IF(A347="","",IF(COUNTIF('Sărbători'!$A$5:$A$112,A347)&gt;0,"Sărbătoare legală",IF(WEEKDAY(A347,2)&gt;5,"Weekend","Zi lucrătoare")))</f>
        <v>Zi lucrătoare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IF(C347="Zi lucrătoare",'Setări'!$B$6,0)</f>
        <v>8</v>
      </c>
      <c r="J347" s="22">
        <f>H347+IF(OR(G347="Concediu",G347="Concediu medical",G347="Medic",G347="Liber compensatoriu",G347="Delegație"),I347,IF(G347="Jumătate de zi de concediu",I347/2,0))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IF(YEAR(DATE('Setări'!$B$5,1,1)+343)='Setări'!$B$5,DATE('Setări'!$B$5,1,1)+343,"")</f>
        <v>46731</v>
      </c>
      <c r="B348" s="19">
        <f>A348</f>
        <v>46731</v>
      </c>
      <c r="C348" s="20" t="str">
        <f>IF(A348="","",IF(COUNTIF('Sărbători'!$A$5:$A$112,A348)&gt;0,"Sărbătoare legală",IF(WEEKDAY(A348,2)&gt;5,"Weekend","Zi lucrătoare")))</f>
        <v>Zi lucrătoare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IF(C348="Zi lucrătoare",'Setări'!$B$6,0)</f>
        <v>8</v>
      </c>
      <c r="J348" s="22">
        <f>H348+IF(OR(G348="Concediu",G348="Concediu medical",G348="Medic",G348="Liber compensatoriu",G348="Delegație"),I348,IF(G348="Jumătate de zi de concediu",I348/2,0))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IF(YEAR(DATE('Setări'!$B$5,1,1)+344)='Setări'!$B$5,DATE('Setări'!$B$5,1,1)+344,"")</f>
        <v>46732</v>
      </c>
      <c r="B349" s="19">
        <f>A349</f>
        <v>46732</v>
      </c>
      <c r="C349" s="20" t="str">
        <f>IF(A349="","",IF(COUNTIF('Sărbători'!$A$5:$A$112,A349)&gt;0,"Sărbătoare legală",IF(WEEKDAY(A349,2)&gt;5,"Weekend","Zi lucrătoare")))</f>
        <v>Weekend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IF(C349="Zi lucrătoare",'Setări'!$B$6,0)</f>
        <v>0</v>
      </c>
      <c r="J349" s="22">
        <f>H349+IF(OR(G349="Concediu",G349="Concediu medical",G349="Medic",G349="Liber compensatoriu",G349="Delegație"),I349,IF(G349="Jumătate de zi de concediu",I349/2,0))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IF(YEAR(DATE('Setări'!$B$5,1,1)+345)='Setări'!$B$5,DATE('Setări'!$B$5,1,1)+345,"")</f>
        <v>46733</v>
      </c>
      <c r="B350" s="19">
        <f>A350</f>
        <v>46733</v>
      </c>
      <c r="C350" s="20" t="str">
        <f>IF(A350="","",IF(COUNTIF('Sărbători'!$A$5:$A$112,A350)&gt;0,"Sărbătoare legală",IF(WEEKDAY(A350,2)&gt;5,"Weekend","Zi lucrătoare")))</f>
        <v>Weekend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IF(C350="Zi lucrătoare",'Setări'!$B$6,0)</f>
        <v>0</v>
      </c>
      <c r="J350" s="22">
        <f>H350+IF(OR(G350="Concediu",G350="Concediu medical",G350="Medic",G350="Liber compensatoriu",G350="Delegație"),I350,IF(G350="Jumătate de zi de concediu",I350/2,0))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IF(YEAR(DATE('Setări'!$B$5,1,1)+346)='Setări'!$B$5,DATE('Setări'!$B$5,1,1)+346,"")</f>
        <v>46734</v>
      </c>
      <c r="B351" s="19">
        <f>A351</f>
        <v>46734</v>
      </c>
      <c r="C351" s="20" t="str">
        <f>IF(A351="","",IF(COUNTIF('Sărbători'!$A$5:$A$112,A351)&gt;0,"Sărbătoare legală",IF(WEEKDAY(A351,2)&gt;5,"Weekend","Zi lucrătoare")))</f>
        <v>Zi lucrătoare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IF(C351="Zi lucrătoare",'Setări'!$B$6,0)</f>
        <v>8</v>
      </c>
      <c r="J351" s="22">
        <f>H351+IF(OR(G351="Concediu",G351="Concediu medical",G351="Medic",G351="Liber compensatoriu",G351="Delegație"),I351,IF(G351="Jumătate de zi de concediu",I351/2,0))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IF(YEAR(DATE('Setări'!$B$5,1,1)+347)='Setări'!$B$5,DATE('Setări'!$B$5,1,1)+347,"")</f>
        <v>46735</v>
      </c>
      <c r="B352" s="19">
        <f>A352</f>
        <v>46735</v>
      </c>
      <c r="C352" s="20" t="str">
        <f>IF(A352="","",IF(COUNTIF('Sărbători'!$A$5:$A$112,A352)&gt;0,"Sărbătoare legală",IF(WEEKDAY(A352,2)&gt;5,"Weekend","Zi lucrătoare")))</f>
        <v>Zi lucrătoare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IF(C352="Zi lucrătoare",'Setări'!$B$6,0)</f>
        <v>8</v>
      </c>
      <c r="J352" s="22">
        <f>H352+IF(OR(G352="Concediu",G352="Concediu medical",G352="Medic",G352="Liber compensatoriu",G352="Delegație"),I352,IF(G352="Jumătate de zi de concediu",I352/2,0))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IF(YEAR(DATE('Setări'!$B$5,1,1)+348)='Setări'!$B$5,DATE('Setări'!$B$5,1,1)+348,"")</f>
        <v>46736</v>
      </c>
      <c r="B353" s="19">
        <f>A353</f>
        <v>46736</v>
      </c>
      <c r="C353" s="20" t="str">
        <f>IF(A353="","",IF(COUNTIF('Sărbători'!$A$5:$A$112,A353)&gt;0,"Sărbătoare legală",IF(WEEKDAY(A353,2)&gt;5,"Weekend","Zi lucrătoare")))</f>
        <v>Zi lucrătoare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IF(C353="Zi lucrătoare",'Setări'!$B$6,0)</f>
        <v>8</v>
      </c>
      <c r="J353" s="22">
        <f>H353+IF(OR(G353="Concediu",G353="Concediu medical",G353="Medic",G353="Liber compensatoriu",G353="Delegație"),I353,IF(G353="Jumătate de zi de concediu",I353/2,0))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IF(YEAR(DATE('Setări'!$B$5,1,1)+349)='Setări'!$B$5,DATE('Setări'!$B$5,1,1)+349,"")</f>
        <v>46737</v>
      </c>
      <c r="B354" s="19">
        <f>A354</f>
        <v>46737</v>
      </c>
      <c r="C354" s="20" t="str">
        <f>IF(A354="","",IF(COUNTIF('Sărbători'!$A$5:$A$112,A354)&gt;0,"Sărbătoare legală",IF(WEEKDAY(A354,2)&gt;5,"Weekend","Zi lucrătoare")))</f>
        <v>Zi lucrătoare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IF(C354="Zi lucrătoare",'Setări'!$B$6,0)</f>
        <v>8</v>
      </c>
      <c r="J354" s="22">
        <f>H354+IF(OR(G354="Concediu",G354="Concediu medical",G354="Medic",G354="Liber compensatoriu",G354="Delegație"),I354,IF(G354="Jumătate de zi de concediu",I354/2,0))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IF(YEAR(DATE('Setări'!$B$5,1,1)+350)='Setări'!$B$5,DATE('Setări'!$B$5,1,1)+350,"")</f>
        <v>46738</v>
      </c>
      <c r="B355" s="19">
        <f>A355</f>
        <v>46738</v>
      </c>
      <c r="C355" s="20" t="str">
        <f>IF(A355="","",IF(COUNTIF('Sărbători'!$A$5:$A$112,A355)&gt;0,"Sărbătoare legală",IF(WEEKDAY(A355,2)&gt;5,"Weekend","Zi lucrătoare")))</f>
        <v>Zi lucrătoare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IF(C355="Zi lucrătoare",'Setări'!$B$6,0)</f>
        <v>8</v>
      </c>
      <c r="J355" s="22">
        <f>H355+IF(OR(G355="Concediu",G355="Concediu medical",G355="Medic",G355="Liber compensatoriu",G355="Delegație"),I355,IF(G355="Jumătate de zi de concediu",I355/2,0))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IF(YEAR(DATE('Setări'!$B$5,1,1)+351)='Setări'!$B$5,DATE('Setări'!$B$5,1,1)+351,"")</f>
        <v>46739</v>
      </c>
      <c r="B356" s="19">
        <f>A356</f>
        <v>46739</v>
      </c>
      <c r="C356" s="20" t="str">
        <f>IF(A356="","",IF(COUNTIF('Sărbători'!$A$5:$A$112,A356)&gt;0,"Sărbătoare legală",IF(WEEKDAY(A356,2)&gt;5,"Weekend","Zi lucrătoare")))</f>
        <v>Weekend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IF(C356="Zi lucrătoare",'Setări'!$B$6,0)</f>
        <v>0</v>
      </c>
      <c r="J356" s="22">
        <f>H356+IF(OR(G356="Concediu",G356="Concediu medical",G356="Medic",G356="Liber compensatoriu",G356="Delegație"),I356,IF(G356="Jumătate de zi de concediu",I356/2,0))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IF(YEAR(DATE('Setări'!$B$5,1,1)+352)='Setări'!$B$5,DATE('Setări'!$B$5,1,1)+352,"")</f>
        <v>46740</v>
      </c>
      <c r="B357" s="19">
        <f>A357</f>
        <v>46740</v>
      </c>
      <c r="C357" s="20" t="str">
        <f>IF(A357="","",IF(COUNTIF('Sărbători'!$A$5:$A$112,A357)&gt;0,"Sărbătoare legală",IF(WEEKDAY(A357,2)&gt;5,"Weekend","Zi lucrătoare")))</f>
        <v>Weekend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IF(C357="Zi lucrătoare",'Setări'!$B$6,0)</f>
        <v>0</v>
      </c>
      <c r="J357" s="22">
        <f>H357+IF(OR(G357="Concediu",G357="Concediu medical",G357="Medic",G357="Liber compensatoriu",G357="Delegație"),I357,IF(G357="Jumătate de zi de concediu",I357/2,0))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IF(YEAR(DATE('Setări'!$B$5,1,1)+353)='Setări'!$B$5,DATE('Setări'!$B$5,1,1)+353,"")</f>
        <v>46741</v>
      </c>
      <c r="B358" s="19">
        <f>A358</f>
        <v>46741</v>
      </c>
      <c r="C358" s="20" t="str">
        <f>IF(A358="","",IF(COUNTIF('Sărbători'!$A$5:$A$112,A358)&gt;0,"Sărbătoare legală",IF(WEEKDAY(A358,2)&gt;5,"Weekend","Zi lucrătoare")))</f>
        <v>Zi lucrătoare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IF(C358="Zi lucrătoare",'Setări'!$B$6,0)</f>
        <v>8</v>
      </c>
      <c r="J358" s="22">
        <f>H358+IF(OR(G358="Concediu",G358="Concediu medical",G358="Medic",G358="Liber compensatoriu",G358="Delegație"),I358,IF(G358="Jumătate de zi de concediu",I358/2,0))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IF(YEAR(DATE('Setări'!$B$5,1,1)+354)='Setări'!$B$5,DATE('Setări'!$B$5,1,1)+354,"")</f>
        <v>46742</v>
      </c>
      <c r="B359" s="19">
        <f>A359</f>
        <v>46742</v>
      </c>
      <c r="C359" s="20" t="str">
        <f>IF(A359="","",IF(COUNTIF('Sărbători'!$A$5:$A$112,A359)&gt;0,"Sărbătoare legală",IF(WEEKDAY(A359,2)&gt;5,"Weekend","Zi lucrătoare")))</f>
        <v>Zi lucrătoare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IF(C359="Zi lucrătoare",'Setări'!$B$6,0)</f>
        <v>8</v>
      </c>
      <c r="J359" s="22">
        <f>H359+IF(OR(G359="Concediu",G359="Concediu medical",G359="Medic",G359="Liber compensatoriu",G359="Delegație"),I359,IF(G359="Jumătate de zi de concediu",I359/2,0))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IF(YEAR(DATE('Setări'!$B$5,1,1)+355)='Setări'!$B$5,DATE('Setări'!$B$5,1,1)+355,"")</f>
        <v>46743</v>
      </c>
      <c r="B360" s="19">
        <f>A360</f>
        <v>46743</v>
      </c>
      <c r="C360" s="20" t="str">
        <f>IF(A360="","",IF(COUNTIF('Sărbători'!$A$5:$A$112,A360)&gt;0,"Sărbătoare legală",IF(WEEKDAY(A360,2)&gt;5,"Weekend","Zi lucrătoare")))</f>
        <v>Zi lucrătoare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IF(C360="Zi lucrătoare",'Setări'!$B$6,0)</f>
        <v>8</v>
      </c>
      <c r="J360" s="22">
        <f>H360+IF(OR(G360="Concediu",G360="Concediu medical",G360="Medic",G360="Liber compensatoriu",G360="Delegație"),I360,IF(G360="Jumătate de zi de concediu",I360/2,0))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IF(YEAR(DATE('Setări'!$B$5,1,1)+356)='Setări'!$B$5,DATE('Setări'!$B$5,1,1)+356,"")</f>
        <v>46744</v>
      </c>
      <c r="B361" s="19">
        <f>A361</f>
        <v>46744</v>
      </c>
      <c r="C361" s="20" t="str">
        <f>IF(A361="","",IF(COUNTIF('Sărbători'!$A$5:$A$112,A361)&gt;0,"Sărbătoare legală",IF(WEEKDAY(A361,2)&gt;5,"Weekend","Zi lucrătoare")))</f>
        <v>Zi lucrătoare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IF(C361="Zi lucrătoare",'Setări'!$B$6,0)</f>
        <v>8</v>
      </c>
      <c r="J361" s="22">
        <f>H361+IF(OR(G361="Concediu",G361="Concediu medical",G361="Medic",G361="Liber compensatoriu",G361="Delegație"),I361,IF(G361="Jumătate de zi de concediu",I361/2,0))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IF(YEAR(DATE('Setări'!$B$5,1,1)+357)='Setări'!$B$5,DATE('Setări'!$B$5,1,1)+357,"")</f>
        <v>46745</v>
      </c>
      <c r="B362" s="19">
        <f>A362</f>
        <v>46745</v>
      </c>
      <c r="C362" s="20" t="str">
        <f>IF(A362="","",IF(COUNTIF('Sărbători'!$A$5:$A$112,A362)&gt;0,"Sărbătoare legală",IF(WEEKDAY(A362,2)&gt;5,"Weekend","Zi lucrătoare")))</f>
        <v>Zi lucrătoare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IF(C362="Zi lucrătoare",'Setări'!$B$6,0)</f>
        <v>8</v>
      </c>
      <c r="J362" s="22">
        <f>H362+IF(OR(G362="Concediu",G362="Concediu medical",G362="Medic",G362="Liber compensatoriu",G362="Delegație"),I362,IF(G362="Jumătate de zi de concediu",I362/2,0))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IF(YEAR(DATE('Setări'!$B$5,1,1)+358)='Setări'!$B$5,DATE('Setări'!$B$5,1,1)+358,"")</f>
        <v>46746</v>
      </c>
      <c r="B363" s="19">
        <f>A363</f>
        <v>46746</v>
      </c>
      <c r="C363" s="20" t="str">
        <f>IF(A363="","",IF(COUNTIF('Sărbători'!$A$5:$A$112,A363)&gt;0,"Sărbătoare legală",IF(WEEKDAY(A363,2)&gt;5,"Weekend","Zi lucrătoare")))</f>
        <v>Sărbătoare legală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IF(C363="Zi lucrătoare",'Setări'!$B$6,0)</f>
        <v>0</v>
      </c>
      <c r="J363" s="22">
        <f>H363+IF(OR(G363="Concediu",G363="Concediu medical",G363="Medic",G363="Liber compensatoriu",G363="Delegație"),I363,IF(G363="Jumătate de zi de concediu",I363/2,0))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IF(YEAR(DATE('Setări'!$B$5,1,1)+359)='Setări'!$B$5,DATE('Setări'!$B$5,1,1)+359,"")</f>
        <v>46747</v>
      </c>
      <c r="B364" s="19">
        <f>A364</f>
        <v>46747</v>
      </c>
      <c r="C364" s="20" t="str">
        <f>IF(A364="","",IF(COUNTIF('Sărbători'!$A$5:$A$112,A364)&gt;0,"Sărbătoare legală",IF(WEEKDAY(A364,2)&gt;5,"Weekend","Zi lucrătoare")))</f>
        <v>Sărbătoare legală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IF(C364="Zi lucrătoare",'Setări'!$B$6,0)</f>
        <v>0</v>
      </c>
      <c r="J364" s="22">
        <f>H364+IF(OR(G364="Concediu",G364="Concediu medical",G364="Medic",G364="Liber compensatoriu",G364="Delegație"),I364,IF(G364="Jumătate de zi de concediu",I364/2,0))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IF(YEAR(DATE('Setări'!$B$5,1,1)+360)='Setări'!$B$5,DATE('Setări'!$B$5,1,1)+360,"")</f>
        <v>46748</v>
      </c>
      <c r="B365" s="19">
        <f>A365</f>
        <v>46748</v>
      </c>
      <c r="C365" s="20" t="str">
        <f>IF(A365="","",IF(COUNTIF('Sărbători'!$A$5:$A$112,A365)&gt;0,"Sărbătoare legală",IF(WEEKDAY(A365,2)&gt;5,"Weekend","Zi lucrătoare")))</f>
        <v>Zi lucrătoare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IF(C365="Zi lucrătoare",'Setări'!$B$6,0)</f>
        <v>8</v>
      </c>
      <c r="J365" s="22">
        <f>H365+IF(OR(G365="Concediu",G365="Concediu medical",G365="Medic",G365="Liber compensatoriu",G365="Delegație"),I365,IF(G365="Jumătate de zi de concediu",I365/2,0))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IF(YEAR(DATE('Setări'!$B$5,1,1)+361)='Setări'!$B$5,DATE('Setări'!$B$5,1,1)+361,"")</f>
        <v>46749</v>
      </c>
      <c r="B366" s="19">
        <f>A366</f>
        <v>46749</v>
      </c>
      <c r="C366" s="20" t="str">
        <f>IF(A366="","",IF(COUNTIF('Sărbători'!$A$5:$A$112,A366)&gt;0,"Sărbătoare legală",IF(WEEKDAY(A366,2)&gt;5,"Weekend","Zi lucrătoare")))</f>
        <v>Zi lucrătoare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IF(C366="Zi lucrătoare",'Setări'!$B$6,0)</f>
        <v>8</v>
      </c>
      <c r="J366" s="22">
        <f>H366+IF(OR(G366="Concediu",G366="Concediu medical",G366="Medic",G366="Liber compensatoriu",G366="Delegație"),I366,IF(G366="Jumătate de zi de concediu",I366/2,0))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IF(YEAR(DATE('Setări'!$B$5,1,1)+362)='Setări'!$B$5,DATE('Setări'!$B$5,1,1)+362,"")</f>
        <v>46750</v>
      </c>
      <c r="B367" s="19">
        <f>A367</f>
        <v>46750</v>
      </c>
      <c r="C367" s="20" t="str">
        <f>IF(A367="","",IF(COUNTIF('Sărbători'!$A$5:$A$112,A367)&gt;0,"Sărbătoare legală",IF(WEEKDAY(A367,2)&gt;5,"Weekend","Zi lucrătoare")))</f>
        <v>Zi lucrătoare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IF(C367="Zi lucrătoare",'Setări'!$B$6,0)</f>
        <v>8</v>
      </c>
      <c r="J367" s="22">
        <f>H367+IF(OR(G367="Concediu",G367="Concediu medical",G367="Medic",G367="Liber compensatoriu",G367="Delegație"),I367,IF(G367="Jumătate de zi de concediu",I367/2,0))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IF(YEAR(DATE('Setări'!$B$5,1,1)+363)='Setări'!$B$5,DATE('Setări'!$B$5,1,1)+363,"")</f>
        <v>46751</v>
      </c>
      <c r="B368" s="19">
        <f>A368</f>
        <v>46751</v>
      </c>
      <c r="C368" s="20" t="str">
        <f>IF(A368="","",IF(COUNTIF('Sărbători'!$A$5:$A$112,A368)&gt;0,"Sărbătoare legală",IF(WEEKDAY(A368,2)&gt;5,"Weekend","Zi lucrătoare")))</f>
        <v>Zi lucrătoare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IF(C368="Zi lucrătoare",'Setări'!$B$6,0)</f>
        <v>8</v>
      </c>
      <c r="J368" s="22">
        <f>H368+IF(OR(G368="Concediu",G368="Concediu medical",G368="Medic",G368="Liber compensatoriu",G368="Delegație"),I368,IF(G368="Jumătate de zi de concediu",I368/2,0))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IF(YEAR(DATE('Setări'!$B$5,1,1)+364)='Setări'!$B$5,DATE('Setări'!$B$5,1,1)+364,"")</f>
        <v>46752</v>
      </c>
      <c r="B369" s="19">
        <f>A369</f>
        <v>46752</v>
      </c>
      <c r="C369" s="20" t="str">
        <f>IF(A369="","",IF(COUNTIF('Sărbători'!$A$5:$A$112,A369)&gt;0,"Sărbătoare legală",IF(WEEKDAY(A369,2)&gt;5,"Weekend","Zi lucrătoare")))</f>
        <v>Zi lucrătoare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IF(C369="Zi lucrătoare",'Setări'!$B$6,0)</f>
        <v>8</v>
      </c>
      <c r="J369" s="22">
        <f>H369+IF(OR(G369="Concediu",G369="Concediu medical",G369="Medic",G369="Liber compensatoriu",G369="Delegație"),I369,IF(G369="Jumătate de zi de concediu",I369/2,0))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IF(YEAR(DATE('Setări'!$B$5,1,1)+365)='Setări'!$B$5,DATE('Setări'!$B$5,1,1)+365,"")</f>
        <v/>
      </c>
      <c r="B370" s="19" t="str">
        <f>A370</f>
        <v/>
      </c>
      <c r="C370" s="20" t="str">
        <f>IF(A370="","",IF(COUNTIF('Sărbători'!$A$5:$A$112,A370)&gt;0,"Sărbătoare legală",IF(WEEKDAY(A370,2)&gt;5,"Weekend","Zi lucrătoare")))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IF(C370="Zi lucrătoare",'Setări'!$B$6,0)</f>
        <v>0</v>
      </c>
      <c r="J370" s="22">
        <f>H370+IF(OR(G370="Concediu",G370="Concediu medical",G370="Medic",G370="Liber compensatoriu",G370="Delegație"),I370,IF(G370="Jumătate de zi de concediu",I370/2,0))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$C5="Sărbătoare legală"</formula>
    </cfRule>
    <cfRule type="expression" dxfId="1" priority="2">
      <formula>$C5="Weekend"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Absență" sqref="G5:G370">
      <formula1>"Concediu,Jumătate de zi de concediu,Concediu medical,Medic,Liber compensatoriu,Concediu fără plată,Delegație"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56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55</v>
      </c>
      <c r="B4" s="16" t="s">
        <v>57</v>
      </c>
      <c r="C4" s="16" t="s">
        <v>51</v>
      </c>
      <c r="D4" s="16" t="s">
        <v>50</v>
      </c>
      <c r="E4" s="16" t="s">
        <v>52</v>
      </c>
      <c r="F4" s="16" t="s">
        <v>53</v>
      </c>
      <c r="G4" s="16" t="s">
        <v>58</v>
      </c>
      <c r="H4" s="16" t="s">
        <v>59</v>
      </c>
    </row>
    <row r="5" spans="1:8" x14ac:dyDescent="0.25">
      <c r="A5" s="12" t="s">
        <v>60</v>
      </c>
      <c r="B5" s="24">
        <f>COUNTIFS('Pontaj'!$M$5:$M$370,1,'Pontaj'!$C$5:$C$370,"Zi lucrătoare")</f>
        <v>18</v>
      </c>
      <c r="C5" s="25">
        <f>SUMIFS('Pontaj'!$I$5:$I$370,'Pontaj'!$M$5:$M$370,1)</f>
        <v>144</v>
      </c>
      <c r="D5" s="26">
        <f>SUMIFS('Pontaj'!$H$5:$H$370,'Pontaj'!$M$5:$M$370,1)</f>
        <v>0</v>
      </c>
      <c r="E5" s="26">
        <f>SUMIFS('Pontaj'!$J$5:$J$370,'Pontaj'!$M$5:$M$370,1)</f>
        <v>0</v>
      </c>
      <c r="F5" s="27">
        <f>SUMIFS('Pontaj'!$K$5:$K$370,'Pontaj'!$M$5:$M$370,1)</f>
        <v>0</v>
      </c>
      <c r="G5" s="26">
        <f>COUNTIFS('Pontaj'!$M$5:$M$370,1,'Pontaj'!$G$5:$G$370,"Concediu")+COUNTIFS('Pontaj'!$M$5:$M$370,1,'Pontaj'!$G$5:$G$370,"Jumătate de zi de concediu")/2</f>
        <v>0</v>
      </c>
      <c r="H5" s="28">
        <f>COUNTIFS('Pontaj'!$M$5:$M$370,1,'Pontaj'!$G$5:$G$370,"Concediu medical")</f>
        <v>0</v>
      </c>
    </row>
    <row r="6" spans="1:8" x14ac:dyDescent="0.25">
      <c r="A6" s="12" t="s">
        <v>61</v>
      </c>
      <c r="B6" s="24">
        <f>COUNTIFS('Pontaj'!$M$5:$M$370,2,'Pontaj'!$C$5:$C$370,"Zi lucrătoare")</f>
        <v>20</v>
      </c>
      <c r="C6" s="25">
        <f>SUMIFS('Pontaj'!$I$5:$I$370,'Pontaj'!$M$5:$M$370,2)</f>
        <v>160</v>
      </c>
      <c r="D6" s="26">
        <f>SUMIFS('Pontaj'!$H$5:$H$370,'Pontaj'!$M$5:$M$370,2)</f>
        <v>0</v>
      </c>
      <c r="E6" s="26">
        <f>SUMIFS('Pontaj'!$J$5:$J$370,'Pontaj'!$M$5:$M$370,2)</f>
        <v>0</v>
      </c>
      <c r="F6" s="27">
        <f>SUMIFS('Pontaj'!$K$5:$K$370,'Pontaj'!$M$5:$M$370,2)</f>
        <v>0</v>
      </c>
      <c r="G6" s="26">
        <f>COUNTIFS('Pontaj'!$M$5:$M$370,2,'Pontaj'!$G$5:$G$370,"Concediu")+COUNTIFS('Pontaj'!$M$5:$M$370,2,'Pontaj'!$G$5:$G$370,"Jumătate de zi de concediu")/2</f>
        <v>0</v>
      </c>
      <c r="H6" s="28">
        <f>COUNTIFS('Pontaj'!$M$5:$M$370,2,'Pontaj'!$G$5:$G$370,"Concediu medical")</f>
        <v>0</v>
      </c>
    </row>
    <row r="7" spans="1:8" x14ac:dyDescent="0.25">
      <c r="A7" s="12" t="s">
        <v>62</v>
      </c>
      <c r="B7" s="24">
        <f>COUNTIFS('Pontaj'!$M$5:$M$370,3,'Pontaj'!$C$5:$C$370,"Zi lucrătoare")</f>
        <v>23</v>
      </c>
      <c r="C7" s="25">
        <f>SUMIFS('Pontaj'!$I$5:$I$370,'Pontaj'!$M$5:$M$370,3)</f>
        <v>184</v>
      </c>
      <c r="D7" s="26">
        <f>SUMIFS('Pontaj'!$H$5:$H$370,'Pontaj'!$M$5:$M$370,3)</f>
        <v>0</v>
      </c>
      <c r="E7" s="26">
        <f>SUMIFS('Pontaj'!$J$5:$J$370,'Pontaj'!$M$5:$M$370,3)</f>
        <v>0</v>
      </c>
      <c r="F7" s="27">
        <f>SUMIFS('Pontaj'!$K$5:$K$370,'Pontaj'!$M$5:$M$370,3)</f>
        <v>0</v>
      </c>
      <c r="G7" s="26">
        <f>COUNTIFS('Pontaj'!$M$5:$M$370,3,'Pontaj'!$G$5:$G$370,"Concediu")+COUNTIFS('Pontaj'!$M$5:$M$370,3,'Pontaj'!$G$5:$G$370,"Jumătate de zi de concediu")/2</f>
        <v>0</v>
      </c>
      <c r="H7" s="28">
        <f>COUNTIFS('Pontaj'!$M$5:$M$370,3,'Pontaj'!$G$5:$G$370,"Concediu medical")</f>
        <v>0</v>
      </c>
    </row>
    <row r="8" spans="1:8" x14ac:dyDescent="0.25">
      <c r="A8" s="12" t="s">
        <v>63</v>
      </c>
      <c r="B8" s="24">
        <f>COUNTIFS('Pontaj'!$M$5:$M$370,4,'Pontaj'!$C$5:$C$370,"Zi lucrătoare")</f>
        <v>21</v>
      </c>
      <c r="C8" s="25">
        <f>SUMIFS('Pontaj'!$I$5:$I$370,'Pontaj'!$M$5:$M$370,4)</f>
        <v>168</v>
      </c>
      <c r="D8" s="26">
        <f>SUMIFS('Pontaj'!$H$5:$H$370,'Pontaj'!$M$5:$M$370,4)</f>
        <v>0</v>
      </c>
      <c r="E8" s="26">
        <f>SUMIFS('Pontaj'!$J$5:$J$370,'Pontaj'!$M$5:$M$370,4)</f>
        <v>0</v>
      </c>
      <c r="F8" s="27">
        <f>SUMIFS('Pontaj'!$K$5:$K$370,'Pontaj'!$M$5:$M$370,4)</f>
        <v>0</v>
      </c>
      <c r="G8" s="26">
        <f>COUNTIFS('Pontaj'!$M$5:$M$370,4,'Pontaj'!$G$5:$G$370,"Concediu")+COUNTIFS('Pontaj'!$M$5:$M$370,4,'Pontaj'!$G$5:$G$370,"Jumătate de zi de concediu")/2</f>
        <v>0</v>
      </c>
      <c r="H8" s="28">
        <f>COUNTIFS('Pontaj'!$M$5:$M$370,4,'Pontaj'!$G$5:$G$370,"Concediu medical")</f>
        <v>0</v>
      </c>
    </row>
    <row r="9" spans="1:8" x14ac:dyDescent="0.25">
      <c r="A9" s="12" t="s">
        <v>64</v>
      </c>
      <c r="B9" s="24">
        <f>COUNTIFS('Pontaj'!$M$5:$M$370,5,'Pontaj'!$C$5:$C$370,"Zi lucrătoare")</f>
        <v>20</v>
      </c>
      <c r="C9" s="25">
        <f>SUMIFS('Pontaj'!$I$5:$I$370,'Pontaj'!$M$5:$M$370,5)</f>
        <v>160</v>
      </c>
      <c r="D9" s="26">
        <f>SUMIFS('Pontaj'!$H$5:$H$370,'Pontaj'!$M$5:$M$370,5)</f>
        <v>0</v>
      </c>
      <c r="E9" s="26">
        <f>SUMIFS('Pontaj'!$J$5:$J$370,'Pontaj'!$M$5:$M$370,5)</f>
        <v>0</v>
      </c>
      <c r="F9" s="27">
        <f>SUMIFS('Pontaj'!$K$5:$K$370,'Pontaj'!$M$5:$M$370,5)</f>
        <v>0</v>
      </c>
      <c r="G9" s="26">
        <f>COUNTIFS('Pontaj'!$M$5:$M$370,5,'Pontaj'!$G$5:$G$370,"Concediu")+COUNTIFS('Pontaj'!$M$5:$M$370,5,'Pontaj'!$G$5:$G$370,"Jumătate de zi de concediu")/2</f>
        <v>0</v>
      </c>
      <c r="H9" s="28">
        <f>COUNTIFS('Pontaj'!$M$5:$M$370,5,'Pontaj'!$G$5:$G$370,"Concediu medical")</f>
        <v>0</v>
      </c>
    </row>
    <row r="10" spans="1:8" x14ac:dyDescent="0.25">
      <c r="A10" s="12" t="s">
        <v>65</v>
      </c>
      <c r="B10" s="24">
        <f>COUNTIFS('Pontaj'!$M$5:$M$370,6,'Pontaj'!$C$5:$C$370,"Zi lucrătoare")</f>
        <v>20</v>
      </c>
      <c r="C10" s="25">
        <f>SUMIFS('Pontaj'!$I$5:$I$370,'Pontaj'!$M$5:$M$370,6)</f>
        <v>160</v>
      </c>
      <c r="D10" s="26">
        <f>SUMIFS('Pontaj'!$H$5:$H$370,'Pontaj'!$M$5:$M$370,6)</f>
        <v>0</v>
      </c>
      <c r="E10" s="26">
        <f>SUMIFS('Pontaj'!$J$5:$J$370,'Pontaj'!$M$5:$M$370,6)</f>
        <v>0</v>
      </c>
      <c r="F10" s="27">
        <f>SUMIFS('Pontaj'!$K$5:$K$370,'Pontaj'!$M$5:$M$370,6)</f>
        <v>0</v>
      </c>
      <c r="G10" s="26">
        <f>COUNTIFS('Pontaj'!$M$5:$M$370,6,'Pontaj'!$G$5:$G$370,"Concediu")+COUNTIFS('Pontaj'!$M$5:$M$370,6,'Pontaj'!$G$5:$G$370,"Jumătate de zi de concediu")/2</f>
        <v>0</v>
      </c>
      <c r="H10" s="28">
        <f>COUNTIFS('Pontaj'!$M$5:$M$370,6,'Pontaj'!$G$5:$G$370,"Concediu medical")</f>
        <v>0</v>
      </c>
    </row>
    <row r="11" spans="1:8" x14ac:dyDescent="0.25">
      <c r="A11" s="12" t="s">
        <v>66</v>
      </c>
      <c r="B11" s="24">
        <f>COUNTIFS('Pontaj'!$M$5:$M$370,7,'Pontaj'!$C$5:$C$370,"Zi lucrătoare")</f>
        <v>22</v>
      </c>
      <c r="C11" s="25">
        <f>SUMIFS('Pontaj'!$I$5:$I$370,'Pontaj'!$M$5:$M$370,7)</f>
        <v>176</v>
      </c>
      <c r="D11" s="26">
        <f>SUMIFS('Pontaj'!$H$5:$H$370,'Pontaj'!$M$5:$M$370,7)</f>
        <v>0</v>
      </c>
      <c r="E11" s="26">
        <f>SUMIFS('Pontaj'!$J$5:$J$370,'Pontaj'!$M$5:$M$370,7)</f>
        <v>0</v>
      </c>
      <c r="F11" s="27">
        <f>SUMIFS('Pontaj'!$K$5:$K$370,'Pontaj'!$M$5:$M$370,7)</f>
        <v>0</v>
      </c>
      <c r="G11" s="26">
        <f>COUNTIFS('Pontaj'!$M$5:$M$370,7,'Pontaj'!$G$5:$G$370,"Concediu")+COUNTIFS('Pontaj'!$M$5:$M$370,7,'Pontaj'!$G$5:$G$370,"Jumătate de zi de concediu")/2</f>
        <v>0</v>
      </c>
      <c r="H11" s="28">
        <f>COUNTIFS('Pontaj'!$M$5:$M$370,7,'Pontaj'!$G$5:$G$370,"Concediu medical")</f>
        <v>0</v>
      </c>
    </row>
    <row r="12" spans="1:8" x14ac:dyDescent="0.25">
      <c r="A12" s="12" t="s">
        <v>67</v>
      </c>
      <c r="B12" s="24">
        <f>COUNTIFS('Pontaj'!$M$5:$M$370,8,'Pontaj'!$C$5:$C$370,"Zi lucrătoare")</f>
        <v>22</v>
      </c>
      <c r="C12" s="25">
        <f>SUMIFS('Pontaj'!$I$5:$I$370,'Pontaj'!$M$5:$M$370,8)</f>
        <v>176</v>
      </c>
      <c r="D12" s="26">
        <f>SUMIFS('Pontaj'!$H$5:$H$370,'Pontaj'!$M$5:$M$370,8)</f>
        <v>0</v>
      </c>
      <c r="E12" s="26">
        <f>SUMIFS('Pontaj'!$J$5:$J$370,'Pontaj'!$M$5:$M$370,8)</f>
        <v>0</v>
      </c>
      <c r="F12" s="27">
        <f>SUMIFS('Pontaj'!$K$5:$K$370,'Pontaj'!$M$5:$M$370,8)</f>
        <v>0</v>
      </c>
      <c r="G12" s="26">
        <f>COUNTIFS('Pontaj'!$M$5:$M$370,8,'Pontaj'!$G$5:$G$370,"Concediu")+COUNTIFS('Pontaj'!$M$5:$M$370,8,'Pontaj'!$G$5:$G$370,"Jumătate de zi de concediu")/2</f>
        <v>0</v>
      </c>
      <c r="H12" s="28">
        <f>COUNTIFS('Pontaj'!$M$5:$M$370,8,'Pontaj'!$G$5:$G$370,"Concediu medical")</f>
        <v>0</v>
      </c>
    </row>
    <row r="13" spans="1:8" x14ac:dyDescent="0.25">
      <c r="A13" s="12" t="s">
        <v>68</v>
      </c>
      <c r="B13" s="24">
        <f>COUNTIFS('Pontaj'!$M$5:$M$370,9,'Pontaj'!$C$5:$C$370,"Zi lucrătoare")</f>
        <v>22</v>
      </c>
      <c r="C13" s="25">
        <f>SUMIFS('Pontaj'!$I$5:$I$370,'Pontaj'!$M$5:$M$370,9)</f>
        <v>176</v>
      </c>
      <c r="D13" s="26">
        <f>SUMIFS('Pontaj'!$H$5:$H$370,'Pontaj'!$M$5:$M$370,9)</f>
        <v>0</v>
      </c>
      <c r="E13" s="26">
        <f>SUMIFS('Pontaj'!$J$5:$J$370,'Pontaj'!$M$5:$M$370,9)</f>
        <v>0</v>
      </c>
      <c r="F13" s="27">
        <f>SUMIFS('Pontaj'!$K$5:$K$370,'Pontaj'!$M$5:$M$370,9)</f>
        <v>0</v>
      </c>
      <c r="G13" s="26">
        <f>COUNTIFS('Pontaj'!$M$5:$M$370,9,'Pontaj'!$G$5:$G$370,"Concediu")+COUNTIFS('Pontaj'!$M$5:$M$370,9,'Pontaj'!$G$5:$G$370,"Jumătate de zi de concediu")/2</f>
        <v>0</v>
      </c>
      <c r="H13" s="28">
        <f>COUNTIFS('Pontaj'!$M$5:$M$370,9,'Pontaj'!$G$5:$G$370,"Concediu medical")</f>
        <v>0</v>
      </c>
    </row>
    <row r="14" spans="1:8" x14ac:dyDescent="0.25">
      <c r="A14" s="12" t="s">
        <v>69</v>
      </c>
      <c r="B14" s="24">
        <f>COUNTIFS('Pontaj'!$M$5:$M$370,10,'Pontaj'!$C$5:$C$370,"Zi lucrătoare")</f>
        <v>21</v>
      </c>
      <c r="C14" s="25">
        <f>SUMIFS('Pontaj'!$I$5:$I$370,'Pontaj'!$M$5:$M$370,10)</f>
        <v>168</v>
      </c>
      <c r="D14" s="26">
        <f>SUMIFS('Pontaj'!$H$5:$H$370,'Pontaj'!$M$5:$M$370,10)</f>
        <v>0</v>
      </c>
      <c r="E14" s="26">
        <f>SUMIFS('Pontaj'!$J$5:$J$370,'Pontaj'!$M$5:$M$370,10)</f>
        <v>0</v>
      </c>
      <c r="F14" s="27">
        <f>SUMIFS('Pontaj'!$K$5:$K$370,'Pontaj'!$M$5:$M$370,10)</f>
        <v>0</v>
      </c>
      <c r="G14" s="26">
        <f>COUNTIFS('Pontaj'!$M$5:$M$370,10,'Pontaj'!$G$5:$G$370,"Concediu")+COUNTIFS('Pontaj'!$M$5:$M$370,10,'Pontaj'!$G$5:$G$370,"Jumătate de zi de concediu")/2</f>
        <v>0</v>
      </c>
      <c r="H14" s="28">
        <f>COUNTIFS('Pontaj'!$M$5:$M$370,10,'Pontaj'!$G$5:$G$370,"Concediu medical")</f>
        <v>0</v>
      </c>
    </row>
    <row r="15" spans="1:8" x14ac:dyDescent="0.25">
      <c r="A15" s="12" t="s">
        <v>70</v>
      </c>
      <c r="B15" s="24">
        <f>COUNTIFS('Pontaj'!$M$5:$M$370,11,'Pontaj'!$C$5:$C$370,"Zi lucrătoare")</f>
        <v>21</v>
      </c>
      <c r="C15" s="25">
        <f>SUMIFS('Pontaj'!$I$5:$I$370,'Pontaj'!$M$5:$M$370,11)</f>
        <v>168</v>
      </c>
      <c r="D15" s="26">
        <f>SUMIFS('Pontaj'!$H$5:$H$370,'Pontaj'!$M$5:$M$370,11)</f>
        <v>0</v>
      </c>
      <c r="E15" s="26">
        <f>SUMIFS('Pontaj'!$J$5:$J$370,'Pontaj'!$M$5:$M$370,11)</f>
        <v>0</v>
      </c>
      <c r="F15" s="27">
        <f>SUMIFS('Pontaj'!$K$5:$K$370,'Pontaj'!$M$5:$M$370,11)</f>
        <v>0</v>
      </c>
      <c r="G15" s="26">
        <f>COUNTIFS('Pontaj'!$M$5:$M$370,11,'Pontaj'!$G$5:$G$370,"Concediu")+COUNTIFS('Pontaj'!$M$5:$M$370,11,'Pontaj'!$G$5:$G$370,"Jumătate de zi de concediu")/2</f>
        <v>0</v>
      </c>
      <c r="H15" s="28">
        <f>COUNTIFS('Pontaj'!$M$5:$M$370,11,'Pontaj'!$G$5:$G$370,"Concediu medical")</f>
        <v>0</v>
      </c>
    </row>
    <row r="16" spans="1:8" x14ac:dyDescent="0.25">
      <c r="A16" s="12" t="s">
        <v>71</v>
      </c>
      <c r="B16" s="24">
        <f>COUNTIFS('Pontaj'!$M$5:$M$370,12,'Pontaj'!$C$5:$C$370,"Zi lucrătoare")</f>
        <v>22</v>
      </c>
      <c r="C16" s="25">
        <f>SUMIFS('Pontaj'!$I$5:$I$370,'Pontaj'!$M$5:$M$370,12)</f>
        <v>176</v>
      </c>
      <c r="D16" s="26">
        <f>SUMIFS('Pontaj'!$H$5:$H$370,'Pontaj'!$M$5:$M$370,12)</f>
        <v>0</v>
      </c>
      <c r="E16" s="26">
        <f>SUMIFS('Pontaj'!$J$5:$J$370,'Pontaj'!$M$5:$M$370,12)</f>
        <v>0</v>
      </c>
      <c r="F16" s="27">
        <f>SUMIFS('Pontaj'!$K$5:$K$370,'Pontaj'!$M$5:$M$370,12)</f>
        <v>0</v>
      </c>
      <c r="G16" s="26">
        <f>COUNTIFS('Pontaj'!$M$5:$M$370,12,'Pontaj'!$G$5:$G$370,"Concediu")+COUNTIFS('Pontaj'!$M$5:$M$370,12,'Pontaj'!$G$5:$G$370,"Jumătate de zi de concediu")/2</f>
        <v>0</v>
      </c>
      <c r="H16" s="28">
        <f>COUNTIFS('Pontaj'!$M$5:$M$370,12,'Pontaj'!$G$5:$G$370,"Concediu medical")</f>
        <v>0</v>
      </c>
    </row>
    <row r="17" spans="1:8" x14ac:dyDescent="0.25">
      <c r="A17" s="29" t="s">
        <v>72</v>
      </c>
      <c r="B17" s="30">
        <f>SUM(B5:B16)</f>
        <v>252</v>
      </c>
      <c r="C17" s="31">
        <f>SUM(C5:C16)</f>
        <v>2016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73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'Setări'!B7</f>
        <v>20</v>
      </c>
    </row>
    <row r="21" spans="1:4" x14ac:dyDescent="0.25">
      <c r="A21" s="37" t="s">
        <v>21</v>
      </c>
      <c r="B21" s="37"/>
      <c r="C21" s="37"/>
      <c r="D21" s="25">
        <f>'Setări'!B8</f>
        <v>0</v>
      </c>
    </row>
    <row r="22" spans="1:4" x14ac:dyDescent="0.25">
      <c r="A22" s="37" t="s">
        <v>74</v>
      </c>
      <c r="B22" s="37"/>
      <c r="C22" s="37"/>
      <c r="D22" s="25">
        <f>G17</f>
        <v>0</v>
      </c>
    </row>
    <row r="23" ht="26" customHeight="1" spans="1:4" x14ac:dyDescent="0.25">
      <c r="A23" s="12" t="s">
        <v>73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Instrucțiuni</vt:lpstr>
      <vt:lpstr>Setări</vt:lpstr>
      <vt:lpstr>Sărbători</vt:lpstr>
      <vt:lpstr>Pontaj</vt:lpstr>
      <vt:lpstr>Rezumat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