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țiuni" state="visible" r:id="rId4"/>
    <sheet sheetId="2" name="Calculator" state="visible" r:id="rId5"/>
    <sheet sheetId="3" name="Grafic" state="visible" r:id="rId6"/>
    <sheet sheetId="4" name="Pe ani" state="visible" r:id="rId7"/>
  </sheets>
  <calcPr calcId="171027" fullCalcOnLoad="1"/>
</workbook>
</file>

<file path=xl/sharedStrings.xml><?xml version="1.0" encoding="utf-8"?>
<sst xmlns="http://schemas.openxmlformats.org/spreadsheetml/2006/main" count="43" uniqueCount="37">
  <si>
    <t>Grafic de rambursare</t>
  </si>
  <si>
    <t>Grafic de rambursare pentru un credit cu dobândă fixă și rate lunare egale.</t>
  </si>
  <si>
    <t>Cum îl folosești</t>
  </si>
  <si>
    <t>În foaia Calculator introdu suma creditului, dobânda anuală, perioada în ani și data primei rate.</t>
  </si>
  <si>
    <t>Dacă vrei să plătești mai mult în fiecare lună, introdu suma rambursării anticipate — graficul se scurtează și vezi dobânda economisită.</t>
  </si>
  <si>
    <t>Foaia Grafic listează fiecare rată: dobânda, principalul, rambursarea anticipată și soldul după ea.</t>
  </si>
  <si>
    <t>Foaia Pe ani adună dobânda și principalul pe fiecare an și desenează graficele.</t>
  </si>
  <si>
    <t>Celulele galbene le completezi tu.</t>
  </si>
  <si>
    <t>Celulele albe se calculează singure (sunt protejate ca să nu suprascrii o formulă — Revizuire → Deprotejare foaie, fără parolă).</t>
  </si>
  <si>
    <t>Sfaturi</t>
  </si>
  <si>
    <t>•  Compară ofertele după dobânda totală, nu doar după rata lunară.</t>
  </si>
  <si>
    <t>•  O rambursare anticipată la începutul creditului economisește cea mai multă dobândă.</t>
  </si>
  <si>
    <t>•  Comisioanele și asigurările nu sunt incluse — adaugă-le singur la rată.</t>
  </si>
  <si>
    <t>Șablon gratuit de la Planmero · planmero.com/ro/grafic-de-rambursare-excel/</t>
  </si>
  <si>
    <t>Calculator de credit</t>
  </si>
  <si>
    <t>Introdu suma, dobânda și perioada: registrul calculează rata lunară, împarte fiecare rată în dobândă și principal și îți arată cât economisești cu o rambursare anticipată.</t>
  </si>
  <si>
    <t>Suma creditului</t>
  </si>
  <si>
    <t>Dobândă anuală</t>
  </si>
  <si>
    <t>Perioadă (ani)</t>
  </si>
  <si>
    <t>Prima rată</t>
  </si>
  <si>
    <t>Rambursare anticipată lunară</t>
  </si>
  <si>
    <t>Rata lunară</t>
  </si>
  <si>
    <t>Total plătit</t>
  </si>
  <si>
    <t>Dobândă totală</t>
  </si>
  <si>
    <t>Achitat în</t>
  </si>
  <si>
    <t>Dobândă economisită prin rambursări anticipate</t>
  </si>
  <si>
    <t>Nr.</t>
  </si>
  <si>
    <t>Data</t>
  </si>
  <si>
    <t>Sold înainte</t>
  </si>
  <si>
    <t>Rată</t>
  </si>
  <si>
    <t>Dobândă</t>
  </si>
  <si>
    <t>Principal</t>
  </si>
  <si>
    <t>Rambursare anticipată</t>
  </si>
  <si>
    <t>Sold după</t>
  </si>
  <si>
    <t>Anul</t>
  </si>
  <si>
    <t>Pe ani</t>
  </si>
  <si>
    <t>Principal + rambursare anticipată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</si>
</sst>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lei&quot;;-#,##0.00 &quot;lei&quot;"/>
    <numFmt numFmtId="165" formatCode="0 &quot;luni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Dobândă și principal pe ani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Principal</c:v>
          </c:tx>
          <c:spPr>
            <a:solidFill>
              <a:srgbClr val="12805A"/>
            </a:solidFill>
          </c:spPr>
          <c:invertIfNegative val="0"/>
          <c:cat>
            <c:strRef>
              <c:f>'Pe ani'!$A$5:$A$44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'Pe ani'!$C$5:$C$44</c:f>
              <c:numCache>
                <c:formatCode>General</c:formatCode>
                <c:ptCount val="40"/>
                <c:pt idx="0">
                  <c:v>4912.14</c:v>
                </c:pt>
                <c:pt idx="1">
                  <c:v>5215.1</c:v>
                </c:pt>
                <c:pt idx="2">
                  <c:v>5536.77</c:v>
                </c:pt>
                <c:pt idx="3">
                  <c:v>5878.26</c:v>
                </c:pt>
                <c:pt idx="4">
                  <c:v>6240.83</c:v>
                </c:pt>
                <c:pt idx="5">
                  <c:v>6625.75</c:v>
                </c:pt>
                <c:pt idx="6">
                  <c:v>7034.41</c:v>
                </c:pt>
                <c:pt idx="7">
                  <c:v>7468.28</c:v>
                </c:pt>
                <c:pt idx="8">
                  <c:v>7928.9</c:v>
                </c:pt>
                <c:pt idx="9">
                  <c:v>8417.92</c:v>
                </c:pt>
                <c:pt idx="10">
                  <c:v>8937.11</c:v>
                </c:pt>
                <c:pt idx="11">
                  <c:v>9488.36</c:v>
                </c:pt>
                <c:pt idx="12">
                  <c:v>10073.57</c:v>
                </c:pt>
                <c:pt idx="13">
                  <c:v>10694.9</c:v>
                </c:pt>
                <c:pt idx="14">
                  <c:v>11354.52</c:v>
                </c:pt>
                <c:pt idx="15">
                  <c:v>12054.85</c:v>
                </c:pt>
                <c:pt idx="16">
                  <c:v>12798.38</c:v>
                </c:pt>
                <c:pt idx="17">
                  <c:v>13587.75</c:v>
                </c:pt>
                <c:pt idx="18">
                  <c:v>14425.8</c:v>
                </c:pt>
                <c:pt idx="19">
                  <c:v>15315.56</c:v>
                </c:pt>
                <c:pt idx="20">
                  <c:v>16260.2</c:v>
                </c:pt>
                <c:pt idx="21">
                  <c:v>17263.09</c:v>
                </c:pt>
                <c:pt idx="22">
                  <c:v>18327.82</c:v>
                </c:pt>
                <c:pt idx="23">
                  <c:v>19458.25</c:v>
                </c:pt>
                <c:pt idx="24">
                  <c:v>20658.4</c:v>
                </c:pt>
                <c:pt idx="25">
                  <c:v>21932.56</c:v>
                </c:pt>
                <c:pt idx="26">
                  <c:v>23285.3</c:v>
                </c:pt>
                <c:pt idx="27">
                  <c:v>24721.49</c:v>
                </c:pt>
                <c:pt idx="28">
                  <c:v>26246.27</c:v>
                </c:pt>
                <c:pt idx="29">
                  <c:v>27857.46</c:v>
                </c:pt>
              </c:numCache>
            </c:numRef>
          </c:val>
        </c:ser>
        <c:ser>
          <c:idx val="1"/>
          <c:order val="1"/>
          <c:tx>
            <c:v>Dobândă</c:v>
          </c:tx>
          <c:spPr>
            <a:solidFill>
              <a:srgbClr val="D4A72C"/>
            </a:solidFill>
          </c:spPr>
          <c:invertIfNegative val="0"/>
          <c:cat>
            <c:strRef>
              <c:f>'Pe ani'!$A$5:$A$44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'Pe ani'!$B$5:$B$44</c:f>
              <c:numCache>
                <c:formatCode>General</c:formatCode>
                <c:ptCount val="40"/>
                <c:pt idx="0">
                  <c:v>23866.38</c:v>
                </c:pt>
                <c:pt idx="1">
                  <c:v>23563.42</c:v>
                </c:pt>
                <c:pt idx="2">
                  <c:v>23241.75</c:v>
                </c:pt>
                <c:pt idx="3">
                  <c:v>22900.26</c:v>
                </c:pt>
                <c:pt idx="4">
                  <c:v>22537.69</c:v>
                </c:pt>
                <c:pt idx="5">
                  <c:v>22152.77</c:v>
                </c:pt>
                <c:pt idx="6">
                  <c:v>21744.11</c:v>
                </c:pt>
                <c:pt idx="7">
                  <c:v>21310.24</c:v>
                </c:pt>
                <c:pt idx="8">
                  <c:v>20849.62</c:v>
                </c:pt>
                <c:pt idx="9">
                  <c:v>20360.6</c:v>
                </c:pt>
                <c:pt idx="10">
                  <c:v>19841.41</c:v>
                </c:pt>
                <c:pt idx="11">
                  <c:v>19290.16</c:v>
                </c:pt>
                <c:pt idx="12">
                  <c:v>18704.95</c:v>
                </c:pt>
                <c:pt idx="13">
                  <c:v>18083.62</c:v>
                </c:pt>
                <c:pt idx="14">
                  <c:v>17424</c:v>
                </c:pt>
                <c:pt idx="15">
                  <c:v>16723.67</c:v>
                </c:pt>
                <c:pt idx="16">
                  <c:v>15980.14</c:v>
                </c:pt>
                <c:pt idx="17">
                  <c:v>15190.77</c:v>
                </c:pt>
                <c:pt idx="18">
                  <c:v>14352.72</c:v>
                </c:pt>
                <c:pt idx="19">
                  <c:v>13462.96</c:v>
                </c:pt>
                <c:pt idx="20">
                  <c:v>12518.32</c:v>
                </c:pt>
                <c:pt idx="21">
                  <c:v>11515.43</c:v>
                </c:pt>
                <c:pt idx="22">
                  <c:v>10450.7</c:v>
                </c:pt>
                <c:pt idx="23">
                  <c:v>9320.27</c:v>
                </c:pt>
                <c:pt idx="24">
                  <c:v>8120.12</c:v>
                </c:pt>
                <c:pt idx="25">
                  <c:v>6845.96</c:v>
                </c:pt>
                <c:pt idx="26">
                  <c:v>5493.22</c:v>
                </c:pt>
                <c:pt idx="27">
                  <c:v>4057.03</c:v>
                </c:pt>
                <c:pt idx="28">
                  <c:v>2532.25</c:v>
                </c:pt>
                <c:pt idx="29">
                  <c:v>913.44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Soldul la sfârșitul fiecărui an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Sold după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'Pe ani'!$A$5:$A$44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'Pe ani'!$D$5:$D$44</c:f>
              <c:numCache>
                <c:formatCode>General</c:formatCode>
                <c:ptCount val="40"/>
                <c:pt idx="0">
                  <c:v>395087.86</c:v>
                </c:pt>
                <c:pt idx="1">
                  <c:v>389872.76</c:v>
                </c:pt>
                <c:pt idx="2">
                  <c:v>384335.99</c:v>
                </c:pt>
                <c:pt idx="3">
                  <c:v>378457.73</c:v>
                </c:pt>
                <c:pt idx="4">
                  <c:v>372216.9</c:v>
                </c:pt>
                <c:pt idx="5">
                  <c:v>365591.15</c:v>
                </c:pt>
                <c:pt idx="6">
                  <c:v>358556.74</c:v>
                </c:pt>
                <c:pt idx="7">
                  <c:v>351088.46</c:v>
                </c:pt>
                <c:pt idx="8">
                  <c:v>343159.56</c:v>
                </c:pt>
                <c:pt idx="9">
                  <c:v>334741.64</c:v>
                </c:pt>
                <c:pt idx="10">
                  <c:v>325804.53</c:v>
                </c:pt>
                <c:pt idx="11">
                  <c:v>316316.17</c:v>
                </c:pt>
                <c:pt idx="12">
                  <c:v>306242.6</c:v>
                </c:pt>
                <c:pt idx="13">
                  <c:v>295547.7</c:v>
                </c:pt>
                <c:pt idx="14">
                  <c:v>284193.18</c:v>
                </c:pt>
                <c:pt idx="15">
                  <c:v>272138.33</c:v>
                </c:pt>
                <c:pt idx="16">
                  <c:v>259339.95</c:v>
                </c:pt>
                <c:pt idx="17">
                  <c:v>245752.2</c:v>
                </c:pt>
                <c:pt idx="18">
                  <c:v>231326.4</c:v>
                </c:pt>
                <c:pt idx="19">
                  <c:v>216010.84</c:v>
                </c:pt>
                <c:pt idx="20">
                  <c:v>199750.64</c:v>
                </c:pt>
                <c:pt idx="21">
                  <c:v>182487.55</c:v>
                </c:pt>
                <c:pt idx="22">
                  <c:v>164159.73</c:v>
                </c:pt>
                <c:pt idx="23">
                  <c:v>144701.48</c:v>
                </c:pt>
                <c:pt idx="24">
                  <c:v>124043.08</c:v>
                </c:pt>
                <c:pt idx="25">
                  <c:v>102110.52</c:v>
                </c:pt>
                <c:pt idx="26">
                  <c:v>78825.22</c:v>
                </c:pt>
                <c:pt idx="27">
                  <c:v>54103.73</c:v>
                </c:pt>
                <c:pt idx="28">
                  <c:v>27857.46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ro/grafic-de-rambursare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400000</v>
      </c>
    </row>
    <row r="5" spans="1:2" x14ac:dyDescent="0.25">
      <c r="A5" s="12" t="s">
        <v>17</v>
      </c>
      <c r="B5" s="14">
        <v>0.06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2398.21</v>
      </c>
    </row>
    <row r="11" ht="26" customHeight="1" spans="1:2" x14ac:dyDescent="0.25">
      <c r="A11" s="12" t="s">
        <v>22</v>
      </c>
      <c r="B11" s="17">
        <f>SUM('Grafic'!$D$5:$D$484)+SUM('Grafic'!$G$5:$G$484)</f>
        <v>863347.98</v>
      </c>
    </row>
    <row r="12" ht="26" customHeight="1" spans="1:2" x14ac:dyDescent="0.25">
      <c r="A12" s="12" t="s">
        <v>23</v>
      </c>
      <c r="B12" s="17">
        <f>SUM('Grafic'!$E$5:$E$484)</f>
        <v>463347.98</v>
      </c>
    </row>
    <row r="13" ht="26" customHeight="1" spans="1:2" x14ac:dyDescent="0.25">
      <c r="A13" s="12" t="s">
        <v>24</v>
      </c>
      <c r="B13" s="18">
        <f>COUNT('Grafic'!$A$5:$A$484)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26</v>
      </c>
      <c r="B4" s="19" t="s">
        <v>27</v>
      </c>
      <c r="C4" s="19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</row>
    <row r="5" spans="1:9" x14ac:dyDescent="0.25">
      <c r="A5" s="20">
        <f>IF('Calculator'!$B$4&gt;0,1,"")</f>
        <v>1</v>
      </c>
      <c r="B5" s="21">
        <f>IF(A5="","",EDATE('Calculator'!$B$7,A5-1))</f>
        <v>46402</v>
      </c>
      <c r="C5" s="22">
        <f>IF(A5="","",'Calculator'!$B$4)</f>
        <v>400000</v>
      </c>
      <c r="D5" s="22">
        <f>IF(A5="","",MIN('Calculator'!$B$10,C5+E5))</f>
        <v>2398.21</v>
      </c>
      <c r="E5" s="22">
        <f>IF(A5="","",ROUND(C5*'Calculator'!$B$5/12,2))</f>
        <v>2000</v>
      </c>
      <c r="F5" s="22">
        <f>IF(A5="","",D5-E5)</f>
        <v>398.21</v>
      </c>
      <c r="G5" s="22">
        <f>IF(A5="","",MAX(0,MIN(N('Calculator'!$B$8),C5-F5)))</f>
        <v>0</v>
      </c>
      <c r="H5" s="23">
        <f>IF(A5="","",ROUND(C5-F5-G5,2))</f>
        <v>399601.79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IF(A6="","",EDATE('Calculator'!$B$7,A6-1))</f>
        <v>46433</v>
      </c>
      <c r="C6" s="22">
        <f>IF(A6="","",H5)</f>
        <v>399601.79</v>
      </c>
      <c r="D6" s="22">
        <f>IF(A6="","",MIN('Calculator'!$B$10,C6+E6))</f>
        <v>2398.21</v>
      </c>
      <c r="E6" s="22">
        <f>IF(A6="","",ROUND(C6*'Calculator'!$B$5/12,2))</f>
        <v>1998.01</v>
      </c>
      <c r="F6" s="22">
        <f>IF(A6="","",D6-E6)</f>
        <v>400.2</v>
      </c>
      <c r="G6" s="22">
        <f>IF(A6="","",MAX(0,MIN(N('Calculator'!$B$8),C6-F6)))</f>
        <v>0</v>
      </c>
      <c r="H6" s="23">
        <f>IF(A6="","",ROUND(C6-F6-G6,2))</f>
        <v>399201.59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IF(A7="","",EDATE('Calculator'!$B$7,A7-1))</f>
        <v>46461</v>
      </c>
      <c r="C7" s="22">
        <f>IF(A7="","",H6)</f>
        <v>399201.59</v>
      </c>
      <c r="D7" s="22">
        <f>IF(A7="","",MIN('Calculator'!$B$10,C7+E7))</f>
        <v>2398.21</v>
      </c>
      <c r="E7" s="22">
        <f>IF(A7="","",ROUND(C7*'Calculator'!$B$5/12,2))</f>
        <v>1996.01</v>
      </c>
      <c r="F7" s="22">
        <f>IF(A7="","",D7-E7)</f>
        <v>402.2</v>
      </c>
      <c r="G7" s="22">
        <f>IF(A7="","",MAX(0,MIN(N('Calculator'!$B$8),C7-F7)))</f>
        <v>0</v>
      </c>
      <c r="H7" s="23">
        <f>IF(A7="","",ROUND(C7-F7-G7,2))</f>
        <v>398799.39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IF(A8="","",EDATE('Calculator'!$B$7,A8-1))</f>
        <v>46492</v>
      </c>
      <c r="C8" s="22">
        <f>IF(A8="","",H7)</f>
        <v>398799.39</v>
      </c>
      <c r="D8" s="22">
        <f>IF(A8="","",MIN('Calculator'!$B$10,C8+E8))</f>
        <v>2398.21</v>
      </c>
      <c r="E8" s="22">
        <f>IF(A8="","",ROUND(C8*'Calculator'!$B$5/12,2))</f>
        <v>1994</v>
      </c>
      <c r="F8" s="22">
        <f>IF(A8="","",D8-E8)</f>
        <v>404.21</v>
      </c>
      <c r="G8" s="22">
        <f>IF(A8="","",MAX(0,MIN(N('Calculator'!$B$8),C8-F8)))</f>
        <v>0</v>
      </c>
      <c r="H8" s="23">
        <f>IF(A8="","",ROUND(C8-F8-G8,2))</f>
        <v>398395.18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IF(A9="","",EDATE('Calculator'!$B$7,A9-1))</f>
        <v>46522</v>
      </c>
      <c r="C9" s="22">
        <f>IF(A9="","",H8)</f>
        <v>398395.18</v>
      </c>
      <c r="D9" s="22">
        <f>IF(A9="","",MIN('Calculator'!$B$10,C9+E9))</f>
        <v>2398.21</v>
      </c>
      <c r="E9" s="22">
        <f>IF(A9="","",ROUND(C9*'Calculator'!$B$5/12,2))</f>
        <v>1991.98</v>
      </c>
      <c r="F9" s="22">
        <f>IF(A9="","",D9-E9)</f>
        <v>406.23</v>
      </c>
      <c r="G9" s="22">
        <f>IF(A9="","",MAX(0,MIN(N('Calculator'!$B$8),C9-F9)))</f>
        <v>0</v>
      </c>
      <c r="H9" s="23">
        <f>IF(A9="","",ROUND(C9-F9-G9,2))</f>
        <v>397988.95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IF(A10="","",EDATE('Calculator'!$B$7,A10-1))</f>
        <v>46553</v>
      </c>
      <c r="C10" s="22">
        <f>IF(A10="","",H9)</f>
        <v>397988.95</v>
      </c>
      <c r="D10" s="22">
        <f>IF(A10="","",MIN('Calculator'!$B$10,C10+E10))</f>
        <v>2398.21</v>
      </c>
      <c r="E10" s="22">
        <f>IF(A10="","",ROUND(C10*'Calculator'!$B$5/12,2))</f>
        <v>1989.94</v>
      </c>
      <c r="F10" s="22">
        <f>IF(A10="","",D10-E10)</f>
        <v>408.27</v>
      </c>
      <c r="G10" s="22">
        <f>IF(A10="","",MAX(0,MIN(N('Calculator'!$B$8),C10-F10)))</f>
        <v>0</v>
      </c>
      <c r="H10" s="23">
        <f>IF(A10="","",ROUND(C10-F10-G10,2))</f>
        <v>397580.68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IF(A11="","",EDATE('Calculator'!$B$7,A11-1))</f>
        <v>46583</v>
      </c>
      <c r="C11" s="22">
        <f>IF(A11="","",H10)</f>
        <v>397580.68</v>
      </c>
      <c r="D11" s="22">
        <f>IF(A11="","",MIN('Calculator'!$B$10,C11+E11))</f>
        <v>2398.21</v>
      </c>
      <c r="E11" s="22">
        <f>IF(A11="","",ROUND(C11*'Calculator'!$B$5/12,2))</f>
        <v>1987.9</v>
      </c>
      <c r="F11" s="22">
        <f>IF(A11="","",D11-E11)</f>
        <v>410.31</v>
      </c>
      <c r="G11" s="22">
        <f>IF(A11="","",MAX(0,MIN(N('Calculator'!$B$8),C11-F11)))</f>
        <v>0</v>
      </c>
      <c r="H11" s="23">
        <f>IF(A11="","",ROUND(C11-F11-G11,2))</f>
        <v>397170.37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IF(A12="","",EDATE('Calculator'!$B$7,A12-1))</f>
        <v>46614</v>
      </c>
      <c r="C12" s="22">
        <f>IF(A12="","",H11)</f>
        <v>397170.37</v>
      </c>
      <c r="D12" s="22">
        <f>IF(A12="","",MIN('Calculator'!$B$10,C12+E12))</f>
        <v>2398.21</v>
      </c>
      <c r="E12" s="22">
        <f>IF(A12="","",ROUND(C12*'Calculator'!$B$5/12,2))</f>
        <v>1985.85</v>
      </c>
      <c r="F12" s="22">
        <f>IF(A12="","",D12-E12)</f>
        <v>412.36</v>
      </c>
      <c r="G12" s="22">
        <f>IF(A12="","",MAX(0,MIN(N('Calculator'!$B$8),C12-F12)))</f>
        <v>0</v>
      </c>
      <c r="H12" s="23">
        <f>IF(A12="","",ROUND(C12-F12-G12,2))</f>
        <v>396758.01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IF(A13="","",EDATE('Calculator'!$B$7,A13-1))</f>
        <v>46645</v>
      </c>
      <c r="C13" s="22">
        <f>IF(A13="","",H12)</f>
        <v>396758.01</v>
      </c>
      <c r="D13" s="22">
        <f>IF(A13="","",MIN('Calculator'!$B$10,C13+E13))</f>
        <v>2398.21</v>
      </c>
      <c r="E13" s="22">
        <f>IF(A13="","",ROUND(C13*'Calculator'!$B$5/12,2))</f>
        <v>1983.79</v>
      </c>
      <c r="F13" s="22">
        <f>IF(A13="","",D13-E13)</f>
        <v>414.42</v>
      </c>
      <c r="G13" s="22">
        <f>IF(A13="","",MAX(0,MIN(N('Calculator'!$B$8),C13-F13)))</f>
        <v>0</v>
      </c>
      <c r="H13" s="23">
        <f>IF(A13="","",ROUND(C13-F13-G13,2))</f>
        <v>396343.59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IF(A14="","",EDATE('Calculator'!$B$7,A14-1))</f>
        <v>46675</v>
      </c>
      <c r="C14" s="22">
        <f>IF(A14="","",H13)</f>
        <v>396343.59</v>
      </c>
      <c r="D14" s="22">
        <f>IF(A14="","",MIN('Calculator'!$B$10,C14+E14))</f>
        <v>2398.21</v>
      </c>
      <c r="E14" s="22">
        <f>IF(A14="","",ROUND(C14*'Calculator'!$B$5/12,2))</f>
        <v>1981.72</v>
      </c>
      <c r="F14" s="22">
        <f>IF(A14="","",D14-E14)</f>
        <v>416.49</v>
      </c>
      <c r="G14" s="22">
        <f>IF(A14="","",MAX(0,MIN(N('Calculator'!$B$8),C14-F14)))</f>
        <v>0</v>
      </c>
      <c r="H14" s="23">
        <f>IF(A14="","",ROUND(C14-F14-G14,2))</f>
        <v>395927.1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IF(A15="","",EDATE('Calculator'!$B$7,A15-1))</f>
        <v>46706</v>
      </c>
      <c r="C15" s="22">
        <f>IF(A15="","",H14)</f>
        <v>395927.1</v>
      </c>
      <c r="D15" s="22">
        <f>IF(A15="","",MIN('Calculator'!$B$10,C15+E15))</f>
        <v>2398.21</v>
      </c>
      <c r="E15" s="22">
        <f>IF(A15="","",ROUND(C15*'Calculator'!$B$5/12,2))</f>
        <v>1979.64</v>
      </c>
      <c r="F15" s="22">
        <f>IF(A15="","",D15-E15)</f>
        <v>418.57</v>
      </c>
      <c r="G15" s="22">
        <f>IF(A15="","",MAX(0,MIN(N('Calculator'!$B$8),C15-F15)))</f>
        <v>0</v>
      </c>
      <c r="H15" s="23">
        <f>IF(A15="","",ROUND(C15-F15-G15,2))</f>
        <v>395508.53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IF(A16="","",EDATE('Calculator'!$B$7,A16-1))</f>
        <v>46736</v>
      </c>
      <c r="C16" s="22">
        <f>IF(A16="","",H15)</f>
        <v>395508.53</v>
      </c>
      <c r="D16" s="22">
        <f>IF(A16="","",MIN('Calculator'!$B$10,C16+E16))</f>
        <v>2398.21</v>
      </c>
      <c r="E16" s="22">
        <f>IF(A16="","",ROUND(C16*'Calculator'!$B$5/12,2))</f>
        <v>1977.54</v>
      </c>
      <c r="F16" s="22">
        <f>IF(A16="","",D16-E16)</f>
        <v>420.67</v>
      </c>
      <c r="G16" s="22">
        <f>IF(A16="","",MAX(0,MIN(N('Calculator'!$B$8),C16-F16)))</f>
        <v>0</v>
      </c>
      <c r="H16" s="23">
        <f>IF(A16="","",ROUND(C16-F16-G16,2))</f>
        <v>395087.86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IF(A17="","",EDATE('Calculator'!$B$7,A17-1))</f>
        <v>46767</v>
      </c>
      <c r="C17" s="22">
        <f>IF(A17="","",H16)</f>
        <v>395087.86</v>
      </c>
      <c r="D17" s="22">
        <f>IF(A17="","",MIN('Calculator'!$B$10,C17+E17))</f>
        <v>2398.21</v>
      </c>
      <c r="E17" s="22">
        <f>IF(A17="","",ROUND(C17*'Calculator'!$B$5/12,2))</f>
        <v>1975.44</v>
      </c>
      <c r="F17" s="22">
        <f>IF(A17="","",D17-E17)</f>
        <v>422.77</v>
      </c>
      <c r="G17" s="22">
        <f>IF(A17="","",MAX(0,MIN(N('Calculator'!$B$8),C17-F17)))</f>
        <v>0</v>
      </c>
      <c r="H17" s="23">
        <f>IF(A17="","",ROUND(C17-F17-G17,2))</f>
        <v>394665.09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IF(A18="","",EDATE('Calculator'!$B$7,A18-1))</f>
        <v>46798</v>
      </c>
      <c r="C18" s="22">
        <f>IF(A18="","",H17)</f>
        <v>394665.09</v>
      </c>
      <c r="D18" s="22">
        <f>IF(A18="","",MIN('Calculator'!$B$10,C18+E18))</f>
        <v>2398.21</v>
      </c>
      <c r="E18" s="22">
        <f>IF(A18="","",ROUND(C18*'Calculator'!$B$5/12,2))</f>
        <v>1973.33</v>
      </c>
      <c r="F18" s="22">
        <f>IF(A18="","",D18-E18)</f>
        <v>424.88</v>
      </c>
      <c r="G18" s="22">
        <f>IF(A18="","",MAX(0,MIN(N('Calculator'!$B$8),C18-F18)))</f>
        <v>0</v>
      </c>
      <c r="H18" s="23">
        <f>IF(A18="","",ROUND(C18-F18-G18,2))</f>
        <v>394240.21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IF(A19="","",EDATE('Calculator'!$B$7,A19-1))</f>
        <v>46827</v>
      </c>
      <c r="C19" s="22">
        <f>IF(A19="","",H18)</f>
        <v>394240.21</v>
      </c>
      <c r="D19" s="22">
        <f>IF(A19="","",MIN('Calculator'!$B$10,C19+E19))</f>
        <v>2398.21</v>
      </c>
      <c r="E19" s="22">
        <f>IF(A19="","",ROUND(C19*'Calculator'!$B$5/12,2))</f>
        <v>1971.2</v>
      </c>
      <c r="F19" s="22">
        <f>IF(A19="","",D19-E19)</f>
        <v>427.01</v>
      </c>
      <c r="G19" s="22">
        <f>IF(A19="","",MAX(0,MIN(N('Calculator'!$B$8),C19-F19)))</f>
        <v>0</v>
      </c>
      <c r="H19" s="23">
        <f>IF(A19="","",ROUND(C19-F19-G19,2))</f>
        <v>393813.2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IF(A20="","",EDATE('Calculator'!$B$7,A20-1))</f>
        <v>46858</v>
      </c>
      <c r="C20" s="22">
        <f>IF(A20="","",H19)</f>
        <v>393813.2</v>
      </c>
      <c r="D20" s="22">
        <f>IF(A20="","",MIN('Calculator'!$B$10,C20+E20))</f>
        <v>2398.21</v>
      </c>
      <c r="E20" s="22">
        <f>IF(A20="","",ROUND(C20*'Calculator'!$B$5/12,2))</f>
        <v>1969.07</v>
      </c>
      <c r="F20" s="22">
        <f>IF(A20="","",D20-E20)</f>
        <v>429.14</v>
      </c>
      <c r="G20" s="22">
        <f>IF(A20="","",MAX(0,MIN(N('Calculator'!$B$8),C20-F20)))</f>
        <v>0</v>
      </c>
      <c r="H20" s="23">
        <f>IF(A20="","",ROUND(C20-F20-G20,2))</f>
        <v>393384.06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IF(A21="","",EDATE('Calculator'!$B$7,A21-1))</f>
        <v>46888</v>
      </c>
      <c r="C21" s="22">
        <f>IF(A21="","",H20)</f>
        <v>393384.06</v>
      </c>
      <c r="D21" s="22">
        <f>IF(A21="","",MIN('Calculator'!$B$10,C21+E21))</f>
        <v>2398.21</v>
      </c>
      <c r="E21" s="22">
        <f>IF(A21="","",ROUND(C21*'Calculator'!$B$5/12,2))</f>
        <v>1966.92</v>
      </c>
      <c r="F21" s="22">
        <f>IF(A21="","",D21-E21)</f>
        <v>431.29</v>
      </c>
      <c r="G21" s="22">
        <f>IF(A21="","",MAX(0,MIN(N('Calculator'!$B$8),C21-F21)))</f>
        <v>0</v>
      </c>
      <c r="H21" s="23">
        <f>IF(A21="","",ROUND(C21-F21-G21,2))</f>
        <v>392952.77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IF(A22="","",EDATE('Calculator'!$B$7,A22-1))</f>
        <v>46919</v>
      </c>
      <c r="C22" s="22">
        <f>IF(A22="","",H21)</f>
        <v>392952.77</v>
      </c>
      <c r="D22" s="22">
        <f>IF(A22="","",MIN('Calculator'!$B$10,C22+E22))</f>
        <v>2398.21</v>
      </c>
      <c r="E22" s="22">
        <f>IF(A22="","",ROUND(C22*'Calculator'!$B$5/12,2))</f>
        <v>1964.76</v>
      </c>
      <c r="F22" s="22">
        <f>IF(A22="","",D22-E22)</f>
        <v>433.45</v>
      </c>
      <c r="G22" s="22">
        <f>IF(A22="","",MAX(0,MIN(N('Calculator'!$B$8),C22-F22)))</f>
        <v>0</v>
      </c>
      <c r="H22" s="23">
        <f>IF(A22="","",ROUND(C22-F22-G22,2))</f>
        <v>392519.32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IF(A23="","",EDATE('Calculator'!$B$7,A23-1))</f>
        <v>46949</v>
      </c>
      <c r="C23" s="22">
        <f>IF(A23="","",H22)</f>
        <v>392519.32</v>
      </c>
      <c r="D23" s="22">
        <f>IF(A23="","",MIN('Calculator'!$B$10,C23+E23))</f>
        <v>2398.21</v>
      </c>
      <c r="E23" s="22">
        <f>IF(A23="","",ROUND(C23*'Calculator'!$B$5/12,2))</f>
        <v>1962.6</v>
      </c>
      <c r="F23" s="22">
        <f>IF(A23="","",D23-E23)</f>
        <v>435.61</v>
      </c>
      <c r="G23" s="22">
        <f>IF(A23="","",MAX(0,MIN(N('Calculator'!$B$8),C23-F23)))</f>
        <v>0</v>
      </c>
      <c r="H23" s="23">
        <f>IF(A23="","",ROUND(C23-F23-G23,2))</f>
        <v>392083.71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IF(A24="","",EDATE('Calculator'!$B$7,A24-1))</f>
        <v>46980</v>
      </c>
      <c r="C24" s="22">
        <f>IF(A24="","",H23)</f>
        <v>392083.71</v>
      </c>
      <c r="D24" s="22">
        <f>IF(A24="","",MIN('Calculator'!$B$10,C24+E24))</f>
        <v>2398.21</v>
      </c>
      <c r="E24" s="22">
        <f>IF(A24="","",ROUND(C24*'Calculator'!$B$5/12,2))</f>
        <v>1960.42</v>
      </c>
      <c r="F24" s="22">
        <f>IF(A24="","",D24-E24)</f>
        <v>437.79</v>
      </c>
      <c r="G24" s="22">
        <f>IF(A24="","",MAX(0,MIN(N('Calculator'!$B$8),C24-F24)))</f>
        <v>0</v>
      </c>
      <c r="H24" s="23">
        <f>IF(A24="","",ROUND(C24-F24-G24,2))</f>
        <v>391645.92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IF(A25="","",EDATE('Calculator'!$B$7,A25-1))</f>
        <v>47011</v>
      </c>
      <c r="C25" s="22">
        <f>IF(A25="","",H24)</f>
        <v>391645.92</v>
      </c>
      <c r="D25" s="22">
        <f>IF(A25="","",MIN('Calculator'!$B$10,C25+E25))</f>
        <v>2398.21</v>
      </c>
      <c r="E25" s="22">
        <f>IF(A25="","",ROUND(C25*'Calculator'!$B$5/12,2))</f>
        <v>1958.23</v>
      </c>
      <c r="F25" s="22">
        <f>IF(A25="","",D25-E25)</f>
        <v>439.98</v>
      </c>
      <c r="G25" s="22">
        <f>IF(A25="","",MAX(0,MIN(N('Calculator'!$B$8),C25-F25)))</f>
        <v>0</v>
      </c>
      <c r="H25" s="23">
        <f>IF(A25="","",ROUND(C25-F25-G25,2))</f>
        <v>391205.94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IF(A26="","",EDATE('Calculator'!$B$7,A26-1))</f>
        <v>47041</v>
      </c>
      <c r="C26" s="22">
        <f>IF(A26="","",H25)</f>
        <v>391205.94</v>
      </c>
      <c r="D26" s="22">
        <f>IF(A26="","",MIN('Calculator'!$B$10,C26+E26))</f>
        <v>2398.21</v>
      </c>
      <c r="E26" s="22">
        <f>IF(A26="","",ROUND(C26*'Calculator'!$B$5/12,2))</f>
        <v>1956.03</v>
      </c>
      <c r="F26" s="22">
        <f>IF(A26="","",D26-E26)</f>
        <v>442.18</v>
      </c>
      <c r="G26" s="22">
        <f>IF(A26="","",MAX(0,MIN(N('Calculator'!$B$8),C26-F26)))</f>
        <v>0</v>
      </c>
      <c r="H26" s="23">
        <f>IF(A26="","",ROUND(C26-F26-G26,2))</f>
        <v>390763.76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IF(A27="","",EDATE('Calculator'!$B$7,A27-1))</f>
        <v>47072</v>
      </c>
      <c r="C27" s="22">
        <f>IF(A27="","",H26)</f>
        <v>390763.76</v>
      </c>
      <c r="D27" s="22">
        <f>IF(A27="","",MIN('Calculator'!$B$10,C27+E27))</f>
        <v>2398.21</v>
      </c>
      <c r="E27" s="22">
        <f>IF(A27="","",ROUND(C27*'Calculator'!$B$5/12,2))</f>
        <v>1953.82</v>
      </c>
      <c r="F27" s="22">
        <f>IF(A27="","",D27-E27)</f>
        <v>444.39</v>
      </c>
      <c r="G27" s="22">
        <f>IF(A27="","",MAX(0,MIN(N('Calculator'!$B$8),C27-F27)))</f>
        <v>0</v>
      </c>
      <c r="H27" s="23">
        <f>IF(A27="","",ROUND(C27-F27-G27,2))</f>
        <v>390319.37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IF(A28="","",EDATE('Calculator'!$B$7,A28-1))</f>
        <v>47102</v>
      </c>
      <c r="C28" s="22">
        <f>IF(A28="","",H27)</f>
        <v>390319.37</v>
      </c>
      <c r="D28" s="22">
        <f>IF(A28="","",MIN('Calculator'!$B$10,C28+E28))</f>
        <v>2398.21</v>
      </c>
      <c r="E28" s="22">
        <f>IF(A28="","",ROUND(C28*'Calculator'!$B$5/12,2))</f>
        <v>1951.6</v>
      </c>
      <c r="F28" s="22">
        <f>IF(A28="","",D28-E28)</f>
        <v>446.61</v>
      </c>
      <c r="G28" s="22">
        <f>IF(A28="","",MAX(0,MIN(N('Calculator'!$B$8),C28-F28)))</f>
        <v>0</v>
      </c>
      <c r="H28" s="23">
        <f>IF(A28="","",ROUND(C28-F28-G28,2))</f>
        <v>389872.76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IF(A29="","",EDATE('Calculator'!$B$7,A29-1))</f>
        <v>47133</v>
      </c>
      <c r="C29" s="22">
        <f>IF(A29="","",H28)</f>
        <v>389872.76</v>
      </c>
      <c r="D29" s="22">
        <f>IF(A29="","",MIN('Calculator'!$B$10,C29+E29))</f>
        <v>2398.21</v>
      </c>
      <c r="E29" s="22">
        <f>IF(A29="","",ROUND(C29*'Calculator'!$B$5/12,2))</f>
        <v>1949.36</v>
      </c>
      <c r="F29" s="22">
        <f>IF(A29="","",D29-E29)</f>
        <v>448.85</v>
      </c>
      <c r="G29" s="22">
        <f>IF(A29="","",MAX(0,MIN(N('Calculator'!$B$8),C29-F29)))</f>
        <v>0</v>
      </c>
      <c r="H29" s="23">
        <f>IF(A29="","",ROUND(C29-F29-G29,2))</f>
        <v>389423.91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IF(A30="","",EDATE('Calculator'!$B$7,A30-1))</f>
        <v>47164</v>
      </c>
      <c r="C30" s="22">
        <f>IF(A30="","",H29)</f>
        <v>389423.91</v>
      </c>
      <c r="D30" s="22">
        <f>IF(A30="","",MIN('Calculator'!$B$10,C30+E30))</f>
        <v>2398.21</v>
      </c>
      <c r="E30" s="22">
        <f>IF(A30="","",ROUND(C30*'Calculator'!$B$5/12,2))</f>
        <v>1947.12</v>
      </c>
      <c r="F30" s="22">
        <f>IF(A30="","",D30-E30)</f>
        <v>451.09</v>
      </c>
      <c r="G30" s="22">
        <f>IF(A30="","",MAX(0,MIN(N('Calculator'!$B$8),C30-F30)))</f>
        <v>0</v>
      </c>
      <c r="H30" s="23">
        <f>IF(A30="","",ROUND(C30-F30-G30,2))</f>
        <v>388972.82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IF(A31="","",EDATE('Calculator'!$B$7,A31-1))</f>
        <v>47192</v>
      </c>
      <c r="C31" s="22">
        <f>IF(A31="","",H30)</f>
        <v>388972.82</v>
      </c>
      <c r="D31" s="22">
        <f>IF(A31="","",MIN('Calculator'!$B$10,C31+E31))</f>
        <v>2398.21</v>
      </c>
      <c r="E31" s="22">
        <f>IF(A31="","",ROUND(C31*'Calculator'!$B$5/12,2))</f>
        <v>1944.86</v>
      </c>
      <c r="F31" s="22">
        <f>IF(A31="","",D31-E31)</f>
        <v>453.35</v>
      </c>
      <c r="G31" s="22">
        <f>IF(A31="","",MAX(0,MIN(N('Calculator'!$B$8),C31-F31)))</f>
        <v>0</v>
      </c>
      <c r="H31" s="23">
        <f>IF(A31="","",ROUND(C31-F31-G31,2))</f>
        <v>388519.47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IF(A32="","",EDATE('Calculator'!$B$7,A32-1))</f>
        <v>47223</v>
      </c>
      <c r="C32" s="22">
        <f>IF(A32="","",H31)</f>
        <v>388519.47</v>
      </c>
      <c r="D32" s="22">
        <f>IF(A32="","",MIN('Calculator'!$B$10,C32+E32))</f>
        <v>2398.21</v>
      </c>
      <c r="E32" s="22">
        <f>IF(A32="","",ROUND(C32*'Calculator'!$B$5/12,2))</f>
        <v>1942.6</v>
      </c>
      <c r="F32" s="22">
        <f>IF(A32="","",D32-E32)</f>
        <v>455.61</v>
      </c>
      <c r="G32" s="22">
        <f>IF(A32="","",MAX(0,MIN(N('Calculator'!$B$8),C32-F32)))</f>
        <v>0</v>
      </c>
      <c r="H32" s="23">
        <f>IF(A32="","",ROUND(C32-F32-G32,2))</f>
        <v>388063.86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IF(A33="","",EDATE('Calculator'!$B$7,A33-1))</f>
        <v>47253</v>
      </c>
      <c r="C33" s="22">
        <f>IF(A33="","",H32)</f>
        <v>388063.86</v>
      </c>
      <c r="D33" s="22">
        <f>IF(A33="","",MIN('Calculator'!$B$10,C33+E33))</f>
        <v>2398.21</v>
      </c>
      <c r="E33" s="22">
        <f>IF(A33="","",ROUND(C33*'Calculator'!$B$5/12,2))</f>
        <v>1940.32</v>
      </c>
      <c r="F33" s="22">
        <f>IF(A33="","",D33-E33)</f>
        <v>457.89</v>
      </c>
      <c r="G33" s="22">
        <f>IF(A33="","",MAX(0,MIN(N('Calculator'!$B$8),C33-F33)))</f>
        <v>0</v>
      </c>
      <c r="H33" s="23">
        <f>IF(A33="","",ROUND(C33-F33-G33,2))</f>
        <v>387605.97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IF(A34="","",EDATE('Calculator'!$B$7,A34-1))</f>
        <v>47284</v>
      </c>
      <c r="C34" s="22">
        <f>IF(A34="","",H33)</f>
        <v>387605.97</v>
      </c>
      <c r="D34" s="22">
        <f>IF(A34="","",MIN('Calculator'!$B$10,C34+E34))</f>
        <v>2398.21</v>
      </c>
      <c r="E34" s="22">
        <f>IF(A34="","",ROUND(C34*'Calculator'!$B$5/12,2))</f>
        <v>1938.03</v>
      </c>
      <c r="F34" s="22">
        <f>IF(A34="","",D34-E34)</f>
        <v>460.18</v>
      </c>
      <c r="G34" s="22">
        <f>IF(A34="","",MAX(0,MIN(N('Calculator'!$B$8),C34-F34)))</f>
        <v>0</v>
      </c>
      <c r="H34" s="23">
        <f>IF(A34="","",ROUND(C34-F34-G34,2))</f>
        <v>387145.79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IF(A35="","",EDATE('Calculator'!$B$7,A35-1))</f>
        <v>47314</v>
      </c>
      <c r="C35" s="22">
        <f>IF(A35="","",H34)</f>
        <v>387145.79</v>
      </c>
      <c r="D35" s="22">
        <f>IF(A35="","",MIN('Calculator'!$B$10,C35+E35))</f>
        <v>2398.21</v>
      </c>
      <c r="E35" s="22">
        <f>IF(A35="","",ROUND(C35*'Calculator'!$B$5/12,2))</f>
        <v>1935.73</v>
      </c>
      <c r="F35" s="22">
        <f>IF(A35="","",D35-E35)</f>
        <v>462.48</v>
      </c>
      <c r="G35" s="22">
        <f>IF(A35="","",MAX(0,MIN(N('Calculator'!$B$8),C35-F35)))</f>
        <v>0</v>
      </c>
      <c r="H35" s="23">
        <f>IF(A35="","",ROUND(C35-F35-G35,2))</f>
        <v>386683.31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IF(A36="","",EDATE('Calculator'!$B$7,A36-1))</f>
        <v>47345</v>
      </c>
      <c r="C36" s="22">
        <f>IF(A36="","",H35)</f>
        <v>386683.31</v>
      </c>
      <c r="D36" s="22">
        <f>IF(A36="","",MIN('Calculator'!$B$10,C36+E36))</f>
        <v>2398.21</v>
      </c>
      <c r="E36" s="22">
        <f>IF(A36="","",ROUND(C36*'Calculator'!$B$5/12,2))</f>
        <v>1933.42</v>
      </c>
      <c r="F36" s="22">
        <f>IF(A36="","",D36-E36)</f>
        <v>464.79</v>
      </c>
      <c r="G36" s="22">
        <f>IF(A36="","",MAX(0,MIN(N('Calculator'!$B$8),C36-F36)))</f>
        <v>0</v>
      </c>
      <c r="H36" s="23">
        <f>IF(A36="","",ROUND(C36-F36-G36,2))</f>
        <v>386218.52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IF(A37="","",EDATE('Calculator'!$B$7,A37-1))</f>
        <v>47376</v>
      </c>
      <c r="C37" s="22">
        <f>IF(A37="","",H36)</f>
        <v>386218.52</v>
      </c>
      <c r="D37" s="22">
        <f>IF(A37="","",MIN('Calculator'!$B$10,C37+E37))</f>
        <v>2398.21</v>
      </c>
      <c r="E37" s="22">
        <f>IF(A37="","",ROUND(C37*'Calculator'!$B$5/12,2))</f>
        <v>1931.09</v>
      </c>
      <c r="F37" s="22">
        <f>IF(A37="","",D37-E37)</f>
        <v>467.12</v>
      </c>
      <c r="G37" s="22">
        <f>IF(A37="","",MAX(0,MIN(N('Calculator'!$B$8),C37-F37)))</f>
        <v>0</v>
      </c>
      <c r="H37" s="23">
        <f>IF(A37="","",ROUND(C37-F37-G37,2))</f>
        <v>385751.4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IF(A38="","",EDATE('Calculator'!$B$7,A38-1))</f>
        <v>47406</v>
      </c>
      <c r="C38" s="22">
        <f>IF(A38="","",H37)</f>
        <v>385751.4</v>
      </c>
      <c r="D38" s="22">
        <f>IF(A38="","",MIN('Calculator'!$B$10,C38+E38))</f>
        <v>2398.21</v>
      </c>
      <c r="E38" s="22">
        <f>IF(A38="","",ROUND(C38*'Calculator'!$B$5/12,2))</f>
        <v>1928.76</v>
      </c>
      <c r="F38" s="22">
        <f>IF(A38="","",D38-E38)</f>
        <v>469.45</v>
      </c>
      <c r="G38" s="22">
        <f>IF(A38="","",MAX(0,MIN(N('Calculator'!$B$8),C38-F38)))</f>
        <v>0</v>
      </c>
      <c r="H38" s="23">
        <f>IF(A38="","",ROUND(C38-F38-G38,2))</f>
        <v>385281.95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IF(A39="","",EDATE('Calculator'!$B$7,A39-1))</f>
        <v>47437</v>
      </c>
      <c r="C39" s="22">
        <f>IF(A39="","",H38)</f>
        <v>385281.95</v>
      </c>
      <c r="D39" s="22">
        <f>IF(A39="","",MIN('Calculator'!$B$10,C39+E39))</f>
        <v>2398.21</v>
      </c>
      <c r="E39" s="22">
        <f>IF(A39="","",ROUND(C39*'Calculator'!$B$5/12,2))</f>
        <v>1926.41</v>
      </c>
      <c r="F39" s="22">
        <f>IF(A39="","",D39-E39)</f>
        <v>471.8</v>
      </c>
      <c r="G39" s="22">
        <f>IF(A39="","",MAX(0,MIN(N('Calculator'!$B$8),C39-F39)))</f>
        <v>0</v>
      </c>
      <c r="H39" s="23">
        <f>IF(A39="","",ROUND(C39-F39-G39,2))</f>
        <v>384810.15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IF(A40="","",EDATE('Calculator'!$B$7,A40-1))</f>
        <v>47467</v>
      </c>
      <c r="C40" s="22">
        <f>IF(A40="","",H39)</f>
        <v>384810.15</v>
      </c>
      <c r="D40" s="22">
        <f>IF(A40="","",MIN('Calculator'!$B$10,C40+E40))</f>
        <v>2398.21</v>
      </c>
      <c r="E40" s="22">
        <f>IF(A40="","",ROUND(C40*'Calculator'!$B$5/12,2))</f>
        <v>1924.05</v>
      </c>
      <c r="F40" s="22">
        <f>IF(A40="","",D40-E40)</f>
        <v>474.16</v>
      </c>
      <c r="G40" s="22">
        <f>IF(A40="","",MAX(0,MIN(N('Calculator'!$B$8),C40-F40)))</f>
        <v>0</v>
      </c>
      <c r="H40" s="23">
        <f>IF(A40="","",ROUND(C40-F40-G40,2))</f>
        <v>384335.99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IF(A41="","",EDATE('Calculator'!$B$7,A41-1))</f>
        <v>47498</v>
      </c>
      <c r="C41" s="22">
        <f>IF(A41="","",H40)</f>
        <v>384335.99</v>
      </c>
      <c r="D41" s="22">
        <f>IF(A41="","",MIN('Calculator'!$B$10,C41+E41))</f>
        <v>2398.21</v>
      </c>
      <c r="E41" s="22">
        <f>IF(A41="","",ROUND(C41*'Calculator'!$B$5/12,2))</f>
        <v>1921.68</v>
      </c>
      <c r="F41" s="22">
        <f>IF(A41="","",D41-E41)</f>
        <v>476.53</v>
      </c>
      <c r="G41" s="22">
        <f>IF(A41="","",MAX(0,MIN(N('Calculator'!$B$8),C41-F41)))</f>
        <v>0</v>
      </c>
      <c r="H41" s="23">
        <f>IF(A41="","",ROUND(C41-F41-G41,2))</f>
        <v>383859.46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IF(A42="","",EDATE('Calculator'!$B$7,A42-1))</f>
        <v>47529</v>
      </c>
      <c r="C42" s="22">
        <f>IF(A42="","",H41)</f>
        <v>383859.46</v>
      </c>
      <c r="D42" s="22">
        <f>IF(A42="","",MIN('Calculator'!$B$10,C42+E42))</f>
        <v>2398.21</v>
      </c>
      <c r="E42" s="22">
        <f>IF(A42="","",ROUND(C42*'Calculator'!$B$5/12,2))</f>
        <v>1919.3</v>
      </c>
      <c r="F42" s="22">
        <f>IF(A42="","",D42-E42)</f>
        <v>478.91</v>
      </c>
      <c r="G42" s="22">
        <f>IF(A42="","",MAX(0,MIN(N('Calculator'!$B$8),C42-F42)))</f>
        <v>0</v>
      </c>
      <c r="H42" s="23">
        <f>IF(A42="","",ROUND(C42-F42-G42,2))</f>
        <v>383380.55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IF(A43="","",EDATE('Calculator'!$B$7,A43-1))</f>
        <v>47557</v>
      </c>
      <c r="C43" s="22">
        <f>IF(A43="","",H42)</f>
        <v>383380.55</v>
      </c>
      <c r="D43" s="22">
        <f>IF(A43="","",MIN('Calculator'!$B$10,C43+E43))</f>
        <v>2398.21</v>
      </c>
      <c r="E43" s="22">
        <f>IF(A43="","",ROUND(C43*'Calculator'!$B$5/12,2))</f>
        <v>1916.9</v>
      </c>
      <c r="F43" s="22">
        <f>IF(A43="","",D43-E43)</f>
        <v>481.31</v>
      </c>
      <c r="G43" s="22">
        <f>IF(A43="","",MAX(0,MIN(N('Calculator'!$B$8),C43-F43)))</f>
        <v>0</v>
      </c>
      <c r="H43" s="23">
        <f>IF(A43="","",ROUND(C43-F43-G43,2))</f>
        <v>382899.24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IF(A44="","",EDATE('Calculator'!$B$7,A44-1))</f>
        <v>47588</v>
      </c>
      <c r="C44" s="22">
        <f>IF(A44="","",H43)</f>
        <v>382899.24</v>
      </c>
      <c r="D44" s="22">
        <f>IF(A44="","",MIN('Calculator'!$B$10,C44+E44))</f>
        <v>2398.21</v>
      </c>
      <c r="E44" s="22">
        <f>IF(A44="","",ROUND(C44*'Calculator'!$B$5/12,2))</f>
        <v>1914.5</v>
      </c>
      <c r="F44" s="22">
        <f>IF(A44="","",D44-E44)</f>
        <v>483.71</v>
      </c>
      <c r="G44" s="22">
        <f>IF(A44="","",MAX(0,MIN(N('Calculator'!$B$8),C44-F44)))</f>
        <v>0</v>
      </c>
      <c r="H44" s="23">
        <f>IF(A44="","",ROUND(C44-F44-G44,2))</f>
        <v>382415.53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IF(A45="","",EDATE('Calculator'!$B$7,A45-1))</f>
        <v>47618</v>
      </c>
      <c r="C45" s="22">
        <f>IF(A45="","",H44)</f>
        <v>382415.53</v>
      </c>
      <c r="D45" s="22">
        <f>IF(A45="","",MIN('Calculator'!$B$10,C45+E45))</f>
        <v>2398.21</v>
      </c>
      <c r="E45" s="22">
        <f>IF(A45="","",ROUND(C45*'Calculator'!$B$5/12,2))</f>
        <v>1912.08</v>
      </c>
      <c r="F45" s="22">
        <f>IF(A45="","",D45-E45)</f>
        <v>486.13</v>
      </c>
      <c r="G45" s="22">
        <f>IF(A45="","",MAX(0,MIN(N('Calculator'!$B$8),C45-F45)))</f>
        <v>0</v>
      </c>
      <c r="H45" s="23">
        <f>IF(A45="","",ROUND(C45-F45-G45,2))</f>
        <v>381929.4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IF(A46="","",EDATE('Calculator'!$B$7,A46-1))</f>
        <v>47649</v>
      </c>
      <c r="C46" s="22">
        <f>IF(A46="","",H45)</f>
        <v>381929.4</v>
      </c>
      <c r="D46" s="22">
        <f>IF(A46="","",MIN('Calculator'!$B$10,C46+E46))</f>
        <v>2398.21</v>
      </c>
      <c r="E46" s="22">
        <f>IF(A46="","",ROUND(C46*'Calculator'!$B$5/12,2))</f>
        <v>1909.65</v>
      </c>
      <c r="F46" s="22">
        <f>IF(A46="","",D46-E46)</f>
        <v>488.56</v>
      </c>
      <c r="G46" s="22">
        <f>IF(A46="","",MAX(0,MIN(N('Calculator'!$B$8),C46-F46)))</f>
        <v>0</v>
      </c>
      <c r="H46" s="23">
        <f>IF(A46="","",ROUND(C46-F46-G46,2))</f>
        <v>381440.84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IF(A47="","",EDATE('Calculator'!$B$7,A47-1))</f>
        <v>47679</v>
      </c>
      <c r="C47" s="22">
        <f>IF(A47="","",H46)</f>
        <v>381440.84</v>
      </c>
      <c r="D47" s="22">
        <f>IF(A47="","",MIN('Calculator'!$B$10,C47+E47))</f>
        <v>2398.21</v>
      </c>
      <c r="E47" s="22">
        <f>IF(A47="","",ROUND(C47*'Calculator'!$B$5/12,2))</f>
        <v>1907.2</v>
      </c>
      <c r="F47" s="22">
        <f>IF(A47="","",D47-E47)</f>
        <v>491.01</v>
      </c>
      <c r="G47" s="22">
        <f>IF(A47="","",MAX(0,MIN(N('Calculator'!$B$8),C47-F47)))</f>
        <v>0</v>
      </c>
      <c r="H47" s="23">
        <f>IF(A47="","",ROUND(C47-F47-G47,2))</f>
        <v>380949.83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IF(A48="","",EDATE('Calculator'!$B$7,A48-1))</f>
        <v>47710</v>
      </c>
      <c r="C48" s="22">
        <f>IF(A48="","",H47)</f>
        <v>380949.83</v>
      </c>
      <c r="D48" s="22">
        <f>IF(A48="","",MIN('Calculator'!$B$10,C48+E48))</f>
        <v>2398.21</v>
      </c>
      <c r="E48" s="22">
        <f>IF(A48="","",ROUND(C48*'Calculator'!$B$5/12,2))</f>
        <v>1904.75</v>
      </c>
      <c r="F48" s="22">
        <f>IF(A48="","",D48-E48)</f>
        <v>493.46</v>
      </c>
      <c r="G48" s="22">
        <f>IF(A48="","",MAX(0,MIN(N('Calculator'!$B$8),C48-F48)))</f>
        <v>0</v>
      </c>
      <c r="H48" s="23">
        <f>IF(A48="","",ROUND(C48-F48-G48,2))</f>
        <v>380456.37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IF(A49="","",EDATE('Calculator'!$B$7,A49-1))</f>
        <v>47741</v>
      </c>
      <c r="C49" s="22">
        <f>IF(A49="","",H48)</f>
        <v>380456.37</v>
      </c>
      <c r="D49" s="22">
        <f>IF(A49="","",MIN('Calculator'!$B$10,C49+E49))</f>
        <v>2398.21</v>
      </c>
      <c r="E49" s="22">
        <f>IF(A49="","",ROUND(C49*'Calculator'!$B$5/12,2))</f>
        <v>1902.28</v>
      </c>
      <c r="F49" s="22">
        <f>IF(A49="","",D49-E49)</f>
        <v>495.93</v>
      </c>
      <c r="G49" s="22">
        <f>IF(A49="","",MAX(0,MIN(N('Calculator'!$B$8),C49-F49)))</f>
        <v>0</v>
      </c>
      <c r="H49" s="23">
        <f>IF(A49="","",ROUND(C49-F49-G49,2))</f>
        <v>379960.44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IF(A50="","",EDATE('Calculator'!$B$7,A50-1))</f>
        <v>47771</v>
      </c>
      <c r="C50" s="22">
        <f>IF(A50="","",H49)</f>
        <v>379960.44</v>
      </c>
      <c r="D50" s="22">
        <f>IF(A50="","",MIN('Calculator'!$B$10,C50+E50))</f>
        <v>2398.21</v>
      </c>
      <c r="E50" s="22">
        <f>IF(A50="","",ROUND(C50*'Calculator'!$B$5/12,2))</f>
        <v>1899.8</v>
      </c>
      <c r="F50" s="22">
        <f>IF(A50="","",D50-E50)</f>
        <v>498.41</v>
      </c>
      <c r="G50" s="22">
        <f>IF(A50="","",MAX(0,MIN(N('Calculator'!$B$8),C50-F50)))</f>
        <v>0</v>
      </c>
      <c r="H50" s="23">
        <f>IF(A50="","",ROUND(C50-F50-G50,2))</f>
        <v>379462.03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IF(A51="","",EDATE('Calculator'!$B$7,A51-1))</f>
        <v>47802</v>
      </c>
      <c r="C51" s="22">
        <f>IF(A51="","",H50)</f>
        <v>379462.03</v>
      </c>
      <c r="D51" s="22">
        <f>IF(A51="","",MIN('Calculator'!$B$10,C51+E51))</f>
        <v>2398.21</v>
      </c>
      <c r="E51" s="22">
        <f>IF(A51="","",ROUND(C51*'Calculator'!$B$5/12,2))</f>
        <v>1897.31</v>
      </c>
      <c r="F51" s="22">
        <f>IF(A51="","",D51-E51)</f>
        <v>500.9</v>
      </c>
      <c r="G51" s="22">
        <f>IF(A51="","",MAX(0,MIN(N('Calculator'!$B$8),C51-F51)))</f>
        <v>0</v>
      </c>
      <c r="H51" s="23">
        <f>IF(A51="","",ROUND(C51-F51-G51,2))</f>
        <v>378961.13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IF(A52="","",EDATE('Calculator'!$B$7,A52-1))</f>
        <v>47832</v>
      </c>
      <c r="C52" s="22">
        <f>IF(A52="","",H51)</f>
        <v>378961.13</v>
      </c>
      <c r="D52" s="22">
        <f>IF(A52="","",MIN('Calculator'!$B$10,C52+E52))</f>
        <v>2398.21</v>
      </c>
      <c r="E52" s="22">
        <f>IF(A52="","",ROUND(C52*'Calculator'!$B$5/12,2))</f>
        <v>1894.81</v>
      </c>
      <c r="F52" s="22">
        <f>IF(A52="","",D52-E52)</f>
        <v>503.4</v>
      </c>
      <c r="G52" s="22">
        <f>IF(A52="","",MAX(0,MIN(N('Calculator'!$B$8),C52-F52)))</f>
        <v>0</v>
      </c>
      <c r="H52" s="23">
        <f>IF(A52="","",ROUND(C52-F52-G52,2))</f>
        <v>378457.73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IF(A53="","",EDATE('Calculator'!$B$7,A53-1))</f>
        <v>47863</v>
      </c>
      <c r="C53" s="22">
        <f>IF(A53="","",H52)</f>
        <v>378457.73</v>
      </c>
      <c r="D53" s="22">
        <f>IF(A53="","",MIN('Calculator'!$B$10,C53+E53))</f>
        <v>2398.21</v>
      </c>
      <c r="E53" s="22">
        <f>IF(A53="","",ROUND(C53*'Calculator'!$B$5/12,2))</f>
        <v>1892.29</v>
      </c>
      <c r="F53" s="22">
        <f>IF(A53="","",D53-E53)</f>
        <v>505.92</v>
      </c>
      <c r="G53" s="22">
        <f>IF(A53="","",MAX(0,MIN(N('Calculator'!$B$8),C53-F53)))</f>
        <v>0</v>
      </c>
      <c r="H53" s="23">
        <f>IF(A53="","",ROUND(C53-F53-G53,2))</f>
        <v>377951.81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IF(A54="","",EDATE('Calculator'!$B$7,A54-1))</f>
        <v>47894</v>
      </c>
      <c r="C54" s="22">
        <f>IF(A54="","",H53)</f>
        <v>377951.81</v>
      </c>
      <c r="D54" s="22">
        <f>IF(A54="","",MIN('Calculator'!$B$10,C54+E54))</f>
        <v>2398.21</v>
      </c>
      <c r="E54" s="22">
        <f>IF(A54="","",ROUND(C54*'Calculator'!$B$5/12,2))</f>
        <v>1889.76</v>
      </c>
      <c r="F54" s="22">
        <f>IF(A54="","",D54-E54)</f>
        <v>508.45</v>
      </c>
      <c r="G54" s="22">
        <f>IF(A54="","",MAX(0,MIN(N('Calculator'!$B$8),C54-F54)))</f>
        <v>0</v>
      </c>
      <c r="H54" s="23">
        <f>IF(A54="","",ROUND(C54-F54-G54,2))</f>
        <v>377443.36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IF(A55="","",EDATE('Calculator'!$B$7,A55-1))</f>
        <v>47922</v>
      </c>
      <c r="C55" s="22">
        <f>IF(A55="","",H54)</f>
        <v>377443.36</v>
      </c>
      <c r="D55" s="22">
        <f>IF(A55="","",MIN('Calculator'!$B$10,C55+E55))</f>
        <v>2398.21</v>
      </c>
      <c r="E55" s="22">
        <f>IF(A55="","",ROUND(C55*'Calculator'!$B$5/12,2))</f>
        <v>1887.22</v>
      </c>
      <c r="F55" s="22">
        <f>IF(A55="","",D55-E55)</f>
        <v>510.99</v>
      </c>
      <c r="G55" s="22">
        <f>IF(A55="","",MAX(0,MIN(N('Calculator'!$B$8),C55-F55)))</f>
        <v>0</v>
      </c>
      <c r="H55" s="23">
        <f>IF(A55="","",ROUND(C55-F55-G55,2))</f>
        <v>376932.37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IF(A56="","",EDATE('Calculator'!$B$7,A56-1))</f>
        <v>47953</v>
      </c>
      <c r="C56" s="22">
        <f>IF(A56="","",H55)</f>
        <v>376932.37</v>
      </c>
      <c r="D56" s="22">
        <f>IF(A56="","",MIN('Calculator'!$B$10,C56+E56))</f>
        <v>2398.21</v>
      </c>
      <c r="E56" s="22">
        <f>IF(A56="","",ROUND(C56*'Calculator'!$B$5/12,2))</f>
        <v>1884.66</v>
      </c>
      <c r="F56" s="22">
        <f>IF(A56="","",D56-E56)</f>
        <v>513.55</v>
      </c>
      <c r="G56" s="22">
        <f>IF(A56="","",MAX(0,MIN(N('Calculator'!$B$8),C56-F56)))</f>
        <v>0</v>
      </c>
      <c r="H56" s="23">
        <f>IF(A56="","",ROUND(C56-F56-G56,2))</f>
        <v>376418.82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IF(A57="","",EDATE('Calculator'!$B$7,A57-1))</f>
        <v>47983</v>
      </c>
      <c r="C57" s="22">
        <f>IF(A57="","",H56)</f>
        <v>376418.82</v>
      </c>
      <c r="D57" s="22">
        <f>IF(A57="","",MIN('Calculator'!$B$10,C57+E57))</f>
        <v>2398.21</v>
      </c>
      <c r="E57" s="22">
        <f>IF(A57="","",ROUND(C57*'Calculator'!$B$5/12,2))</f>
        <v>1882.09</v>
      </c>
      <c r="F57" s="22">
        <f>IF(A57="","",D57-E57)</f>
        <v>516.12</v>
      </c>
      <c r="G57" s="22">
        <f>IF(A57="","",MAX(0,MIN(N('Calculator'!$B$8),C57-F57)))</f>
        <v>0</v>
      </c>
      <c r="H57" s="23">
        <f>IF(A57="","",ROUND(C57-F57-G57,2))</f>
        <v>375902.7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IF(A58="","",EDATE('Calculator'!$B$7,A58-1))</f>
        <v>48014</v>
      </c>
      <c r="C58" s="22">
        <f>IF(A58="","",H57)</f>
        <v>375902.7</v>
      </c>
      <c r="D58" s="22">
        <f>IF(A58="","",MIN('Calculator'!$B$10,C58+E58))</f>
        <v>2398.21</v>
      </c>
      <c r="E58" s="22">
        <f>IF(A58="","",ROUND(C58*'Calculator'!$B$5/12,2))</f>
        <v>1879.51</v>
      </c>
      <c r="F58" s="22">
        <f>IF(A58="","",D58-E58)</f>
        <v>518.7</v>
      </c>
      <c r="G58" s="22">
        <f>IF(A58="","",MAX(0,MIN(N('Calculator'!$B$8),C58-F58)))</f>
        <v>0</v>
      </c>
      <c r="H58" s="23">
        <f>IF(A58="","",ROUND(C58-F58-G58,2))</f>
        <v>375384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IF(A59="","",EDATE('Calculator'!$B$7,A59-1))</f>
        <v>48044</v>
      </c>
      <c r="C59" s="22">
        <f>IF(A59="","",H58)</f>
        <v>375384</v>
      </c>
      <c r="D59" s="22">
        <f>IF(A59="","",MIN('Calculator'!$B$10,C59+E59))</f>
        <v>2398.21</v>
      </c>
      <c r="E59" s="22">
        <f>IF(A59="","",ROUND(C59*'Calculator'!$B$5/12,2))</f>
        <v>1876.92</v>
      </c>
      <c r="F59" s="22">
        <f>IF(A59="","",D59-E59)</f>
        <v>521.29</v>
      </c>
      <c r="G59" s="22">
        <f>IF(A59="","",MAX(0,MIN(N('Calculator'!$B$8),C59-F59)))</f>
        <v>0</v>
      </c>
      <c r="H59" s="23">
        <f>IF(A59="","",ROUND(C59-F59-G59,2))</f>
        <v>374862.71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IF(A60="","",EDATE('Calculator'!$B$7,A60-1))</f>
        <v>48075</v>
      </c>
      <c r="C60" s="22">
        <f>IF(A60="","",H59)</f>
        <v>374862.71</v>
      </c>
      <c r="D60" s="22">
        <f>IF(A60="","",MIN('Calculator'!$B$10,C60+E60))</f>
        <v>2398.21</v>
      </c>
      <c r="E60" s="22">
        <f>IF(A60="","",ROUND(C60*'Calculator'!$B$5/12,2))</f>
        <v>1874.31</v>
      </c>
      <c r="F60" s="22">
        <f>IF(A60="","",D60-E60)</f>
        <v>523.9</v>
      </c>
      <c r="G60" s="22">
        <f>IF(A60="","",MAX(0,MIN(N('Calculator'!$B$8),C60-F60)))</f>
        <v>0</v>
      </c>
      <c r="H60" s="23">
        <f>IF(A60="","",ROUND(C60-F60-G60,2))</f>
        <v>374338.81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IF(A61="","",EDATE('Calculator'!$B$7,A61-1))</f>
        <v>48106</v>
      </c>
      <c r="C61" s="22">
        <f>IF(A61="","",H60)</f>
        <v>374338.81</v>
      </c>
      <c r="D61" s="22">
        <f>IF(A61="","",MIN('Calculator'!$B$10,C61+E61))</f>
        <v>2398.21</v>
      </c>
      <c r="E61" s="22">
        <f>IF(A61="","",ROUND(C61*'Calculator'!$B$5/12,2))</f>
        <v>1871.69</v>
      </c>
      <c r="F61" s="22">
        <f>IF(A61="","",D61-E61)</f>
        <v>526.52</v>
      </c>
      <c r="G61" s="22">
        <f>IF(A61="","",MAX(0,MIN(N('Calculator'!$B$8),C61-F61)))</f>
        <v>0</v>
      </c>
      <c r="H61" s="23">
        <f>IF(A61="","",ROUND(C61-F61-G61,2))</f>
        <v>373812.29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IF(A62="","",EDATE('Calculator'!$B$7,A62-1))</f>
        <v>48136</v>
      </c>
      <c r="C62" s="22">
        <f>IF(A62="","",H61)</f>
        <v>373812.29</v>
      </c>
      <c r="D62" s="22">
        <f>IF(A62="","",MIN('Calculator'!$B$10,C62+E62))</f>
        <v>2398.21</v>
      </c>
      <c r="E62" s="22">
        <f>IF(A62="","",ROUND(C62*'Calculator'!$B$5/12,2))</f>
        <v>1869.06</v>
      </c>
      <c r="F62" s="22">
        <f>IF(A62="","",D62-E62)</f>
        <v>529.15</v>
      </c>
      <c r="G62" s="22">
        <f>IF(A62="","",MAX(0,MIN(N('Calculator'!$B$8),C62-F62)))</f>
        <v>0</v>
      </c>
      <c r="H62" s="23">
        <f>IF(A62="","",ROUND(C62-F62-G62,2))</f>
        <v>373283.14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IF(A63="","",EDATE('Calculator'!$B$7,A63-1))</f>
        <v>48167</v>
      </c>
      <c r="C63" s="22">
        <f>IF(A63="","",H62)</f>
        <v>373283.14</v>
      </c>
      <c r="D63" s="22">
        <f>IF(A63="","",MIN('Calculator'!$B$10,C63+E63))</f>
        <v>2398.21</v>
      </c>
      <c r="E63" s="22">
        <f>IF(A63="","",ROUND(C63*'Calculator'!$B$5/12,2))</f>
        <v>1866.42</v>
      </c>
      <c r="F63" s="22">
        <f>IF(A63="","",D63-E63)</f>
        <v>531.79</v>
      </c>
      <c r="G63" s="22">
        <f>IF(A63="","",MAX(0,MIN(N('Calculator'!$B$8),C63-F63)))</f>
        <v>0</v>
      </c>
      <c r="H63" s="23">
        <f>IF(A63="","",ROUND(C63-F63-G63,2))</f>
        <v>372751.35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IF(A64="","",EDATE('Calculator'!$B$7,A64-1))</f>
        <v>48197</v>
      </c>
      <c r="C64" s="22">
        <f>IF(A64="","",H63)</f>
        <v>372751.35</v>
      </c>
      <c r="D64" s="22">
        <f>IF(A64="","",MIN('Calculator'!$B$10,C64+E64))</f>
        <v>2398.21</v>
      </c>
      <c r="E64" s="22">
        <f>IF(A64="","",ROUND(C64*'Calculator'!$B$5/12,2))</f>
        <v>1863.76</v>
      </c>
      <c r="F64" s="22">
        <f>IF(A64="","",D64-E64)</f>
        <v>534.45</v>
      </c>
      <c r="G64" s="22">
        <f>IF(A64="","",MAX(0,MIN(N('Calculator'!$B$8),C64-F64)))</f>
        <v>0</v>
      </c>
      <c r="H64" s="23">
        <f>IF(A64="","",ROUND(C64-F64-G64,2))</f>
        <v>372216.9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IF(A65="","",EDATE('Calculator'!$B$7,A65-1))</f>
        <v>48228</v>
      </c>
      <c r="C65" s="22">
        <f>IF(A65="","",H64)</f>
        <v>372216.9</v>
      </c>
      <c r="D65" s="22">
        <f>IF(A65="","",MIN('Calculator'!$B$10,C65+E65))</f>
        <v>2398.21</v>
      </c>
      <c r="E65" s="22">
        <f>IF(A65="","",ROUND(C65*'Calculator'!$B$5/12,2))</f>
        <v>1861.08</v>
      </c>
      <c r="F65" s="22">
        <f>IF(A65="","",D65-E65)</f>
        <v>537.13</v>
      </c>
      <c r="G65" s="22">
        <f>IF(A65="","",MAX(0,MIN(N('Calculator'!$B$8),C65-F65)))</f>
        <v>0</v>
      </c>
      <c r="H65" s="23">
        <f>IF(A65="","",ROUND(C65-F65-G65,2))</f>
        <v>371679.77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IF(A66="","",EDATE('Calculator'!$B$7,A66-1))</f>
        <v>48259</v>
      </c>
      <c r="C66" s="22">
        <f>IF(A66="","",H65)</f>
        <v>371679.77</v>
      </c>
      <c r="D66" s="22">
        <f>IF(A66="","",MIN('Calculator'!$B$10,C66+E66))</f>
        <v>2398.21</v>
      </c>
      <c r="E66" s="22">
        <f>IF(A66="","",ROUND(C66*'Calculator'!$B$5/12,2))</f>
        <v>1858.4</v>
      </c>
      <c r="F66" s="22">
        <f>IF(A66="","",D66-E66)</f>
        <v>539.81</v>
      </c>
      <c r="G66" s="22">
        <f>IF(A66="","",MAX(0,MIN(N('Calculator'!$B$8),C66-F66)))</f>
        <v>0</v>
      </c>
      <c r="H66" s="23">
        <f>IF(A66="","",ROUND(C66-F66-G66,2))</f>
        <v>371139.96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IF(A67="","",EDATE('Calculator'!$B$7,A67-1))</f>
        <v>48288</v>
      </c>
      <c r="C67" s="22">
        <f>IF(A67="","",H66)</f>
        <v>371139.96</v>
      </c>
      <c r="D67" s="22">
        <f>IF(A67="","",MIN('Calculator'!$B$10,C67+E67))</f>
        <v>2398.21</v>
      </c>
      <c r="E67" s="22">
        <f>IF(A67="","",ROUND(C67*'Calculator'!$B$5/12,2))</f>
        <v>1855.7</v>
      </c>
      <c r="F67" s="22">
        <f>IF(A67="","",D67-E67)</f>
        <v>542.51</v>
      </c>
      <c r="G67" s="22">
        <f>IF(A67="","",MAX(0,MIN(N('Calculator'!$B$8),C67-F67)))</f>
        <v>0</v>
      </c>
      <c r="H67" s="23">
        <f>IF(A67="","",ROUND(C67-F67-G67,2))</f>
        <v>370597.45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IF(A68="","",EDATE('Calculator'!$B$7,A68-1))</f>
        <v>48319</v>
      </c>
      <c r="C68" s="22">
        <f>IF(A68="","",H67)</f>
        <v>370597.45</v>
      </c>
      <c r="D68" s="22">
        <f>IF(A68="","",MIN('Calculator'!$B$10,C68+E68))</f>
        <v>2398.21</v>
      </c>
      <c r="E68" s="22">
        <f>IF(A68="","",ROUND(C68*'Calculator'!$B$5/12,2))</f>
        <v>1852.99</v>
      </c>
      <c r="F68" s="22">
        <f>IF(A68="","",D68-E68)</f>
        <v>545.22</v>
      </c>
      <c r="G68" s="22">
        <f>IF(A68="","",MAX(0,MIN(N('Calculator'!$B$8),C68-F68)))</f>
        <v>0</v>
      </c>
      <c r="H68" s="23">
        <f>IF(A68="","",ROUND(C68-F68-G68,2))</f>
        <v>370052.23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IF(A69="","",EDATE('Calculator'!$B$7,A69-1))</f>
        <v>48349</v>
      </c>
      <c r="C69" s="22">
        <f>IF(A69="","",H68)</f>
        <v>370052.23</v>
      </c>
      <c r="D69" s="22">
        <f>IF(A69="","",MIN('Calculator'!$B$10,C69+E69))</f>
        <v>2398.21</v>
      </c>
      <c r="E69" s="22">
        <f>IF(A69="","",ROUND(C69*'Calculator'!$B$5/12,2))</f>
        <v>1850.26</v>
      </c>
      <c r="F69" s="22">
        <f>IF(A69="","",D69-E69)</f>
        <v>547.95</v>
      </c>
      <c r="G69" s="22">
        <f>IF(A69="","",MAX(0,MIN(N('Calculator'!$B$8),C69-F69)))</f>
        <v>0</v>
      </c>
      <c r="H69" s="23">
        <f>IF(A69="","",ROUND(C69-F69-G69,2))</f>
        <v>369504.28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IF(A70="","",EDATE('Calculator'!$B$7,A70-1))</f>
        <v>48380</v>
      </c>
      <c r="C70" s="22">
        <f>IF(A70="","",H69)</f>
        <v>369504.28</v>
      </c>
      <c r="D70" s="22">
        <f>IF(A70="","",MIN('Calculator'!$B$10,C70+E70))</f>
        <v>2398.21</v>
      </c>
      <c r="E70" s="22">
        <f>IF(A70="","",ROUND(C70*'Calculator'!$B$5/12,2))</f>
        <v>1847.52</v>
      </c>
      <c r="F70" s="22">
        <f>IF(A70="","",D70-E70)</f>
        <v>550.69</v>
      </c>
      <c r="G70" s="22">
        <f>IF(A70="","",MAX(0,MIN(N('Calculator'!$B$8),C70-F70)))</f>
        <v>0</v>
      </c>
      <c r="H70" s="23">
        <f>IF(A70="","",ROUND(C70-F70-G70,2))</f>
        <v>368953.59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IF(A71="","",EDATE('Calculator'!$B$7,A71-1))</f>
        <v>48410</v>
      </c>
      <c r="C71" s="22">
        <f>IF(A71="","",H70)</f>
        <v>368953.59</v>
      </c>
      <c r="D71" s="22">
        <f>IF(A71="","",MIN('Calculator'!$B$10,C71+E71))</f>
        <v>2398.21</v>
      </c>
      <c r="E71" s="22">
        <f>IF(A71="","",ROUND(C71*'Calculator'!$B$5/12,2))</f>
        <v>1844.77</v>
      </c>
      <c r="F71" s="22">
        <f>IF(A71="","",D71-E71)</f>
        <v>553.44</v>
      </c>
      <c r="G71" s="22">
        <f>IF(A71="","",MAX(0,MIN(N('Calculator'!$B$8),C71-F71)))</f>
        <v>0</v>
      </c>
      <c r="H71" s="23">
        <f>IF(A71="","",ROUND(C71-F71-G71,2))</f>
        <v>368400.15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IF(A72="","",EDATE('Calculator'!$B$7,A72-1))</f>
        <v>48441</v>
      </c>
      <c r="C72" s="22">
        <f>IF(A72="","",H71)</f>
        <v>368400.15</v>
      </c>
      <c r="D72" s="22">
        <f>IF(A72="","",MIN('Calculator'!$B$10,C72+E72))</f>
        <v>2398.21</v>
      </c>
      <c r="E72" s="22">
        <f>IF(A72="","",ROUND(C72*'Calculator'!$B$5/12,2))</f>
        <v>1842</v>
      </c>
      <c r="F72" s="22">
        <f>IF(A72="","",D72-E72)</f>
        <v>556.21</v>
      </c>
      <c r="G72" s="22">
        <f>IF(A72="","",MAX(0,MIN(N('Calculator'!$B$8),C72-F72)))</f>
        <v>0</v>
      </c>
      <c r="H72" s="23">
        <f>IF(A72="","",ROUND(C72-F72-G72,2))</f>
        <v>367843.94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IF(A73="","",EDATE('Calculator'!$B$7,A73-1))</f>
        <v>48472</v>
      </c>
      <c r="C73" s="22">
        <f>IF(A73="","",H72)</f>
        <v>367843.94</v>
      </c>
      <c r="D73" s="22">
        <f>IF(A73="","",MIN('Calculator'!$B$10,C73+E73))</f>
        <v>2398.21</v>
      </c>
      <c r="E73" s="22">
        <f>IF(A73="","",ROUND(C73*'Calculator'!$B$5/12,2))</f>
        <v>1839.22</v>
      </c>
      <c r="F73" s="22">
        <f>IF(A73="","",D73-E73)</f>
        <v>558.99</v>
      </c>
      <c r="G73" s="22">
        <f>IF(A73="","",MAX(0,MIN(N('Calculator'!$B$8),C73-F73)))</f>
        <v>0</v>
      </c>
      <c r="H73" s="23">
        <f>IF(A73="","",ROUND(C73-F73-G73,2))</f>
        <v>367284.95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IF(A74="","",EDATE('Calculator'!$B$7,A74-1))</f>
        <v>48502</v>
      </c>
      <c r="C74" s="22">
        <f>IF(A74="","",H73)</f>
        <v>367284.95</v>
      </c>
      <c r="D74" s="22">
        <f>IF(A74="","",MIN('Calculator'!$B$10,C74+E74))</f>
        <v>2398.21</v>
      </c>
      <c r="E74" s="22">
        <f>IF(A74="","",ROUND(C74*'Calculator'!$B$5/12,2))</f>
        <v>1836.42</v>
      </c>
      <c r="F74" s="22">
        <f>IF(A74="","",D74-E74)</f>
        <v>561.79</v>
      </c>
      <c r="G74" s="22">
        <f>IF(A74="","",MAX(0,MIN(N('Calculator'!$B$8),C74-F74)))</f>
        <v>0</v>
      </c>
      <c r="H74" s="23">
        <f>IF(A74="","",ROUND(C74-F74-G74,2))</f>
        <v>366723.16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IF(A75="","",EDATE('Calculator'!$B$7,A75-1))</f>
        <v>48533</v>
      </c>
      <c r="C75" s="22">
        <f>IF(A75="","",H74)</f>
        <v>366723.16</v>
      </c>
      <c r="D75" s="22">
        <f>IF(A75="","",MIN('Calculator'!$B$10,C75+E75))</f>
        <v>2398.21</v>
      </c>
      <c r="E75" s="22">
        <f>IF(A75="","",ROUND(C75*'Calculator'!$B$5/12,2))</f>
        <v>1833.62</v>
      </c>
      <c r="F75" s="22">
        <f>IF(A75="","",D75-E75)</f>
        <v>564.59</v>
      </c>
      <c r="G75" s="22">
        <f>IF(A75="","",MAX(0,MIN(N('Calculator'!$B$8),C75-F75)))</f>
        <v>0</v>
      </c>
      <c r="H75" s="23">
        <f>IF(A75="","",ROUND(C75-F75-G75,2))</f>
        <v>366158.57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IF(A76="","",EDATE('Calculator'!$B$7,A76-1))</f>
        <v>48563</v>
      </c>
      <c r="C76" s="22">
        <f>IF(A76="","",H75)</f>
        <v>366158.57</v>
      </c>
      <c r="D76" s="22">
        <f>IF(A76="","",MIN('Calculator'!$B$10,C76+E76))</f>
        <v>2398.21</v>
      </c>
      <c r="E76" s="22">
        <f>IF(A76="","",ROUND(C76*'Calculator'!$B$5/12,2))</f>
        <v>1830.79</v>
      </c>
      <c r="F76" s="22">
        <f>IF(A76="","",D76-E76)</f>
        <v>567.42</v>
      </c>
      <c r="G76" s="22">
        <f>IF(A76="","",MAX(0,MIN(N('Calculator'!$B$8),C76-F76)))</f>
        <v>0</v>
      </c>
      <c r="H76" s="23">
        <f>IF(A76="","",ROUND(C76-F76-G76,2))</f>
        <v>365591.15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IF(A77="","",EDATE('Calculator'!$B$7,A77-1))</f>
        <v>48594</v>
      </c>
      <c r="C77" s="22">
        <f>IF(A77="","",H76)</f>
        <v>365591.15</v>
      </c>
      <c r="D77" s="22">
        <f>IF(A77="","",MIN('Calculator'!$B$10,C77+E77))</f>
        <v>2398.21</v>
      </c>
      <c r="E77" s="22">
        <f>IF(A77="","",ROUND(C77*'Calculator'!$B$5/12,2))</f>
        <v>1827.96</v>
      </c>
      <c r="F77" s="22">
        <f>IF(A77="","",D77-E77)</f>
        <v>570.25</v>
      </c>
      <c r="G77" s="22">
        <f>IF(A77="","",MAX(0,MIN(N('Calculator'!$B$8),C77-F77)))</f>
        <v>0</v>
      </c>
      <c r="H77" s="23">
        <f>IF(A77="","",ROUND(C77-F77-G77,2))</f>
        <v>365020.9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IF(A78="","",EDATE('Calculator'!$B$7,A78-1))</f>
        <v>48625</v>
      </c>
      <c r="C78" s="22">
        <f>IF(A78="","",H77)</f>
        <v>365020.9</v>
      </c>
      <c r="D78" s="22">
        <f>IF(A78="","",MIN('Calculator'!$B$10,C78+E78))</f>
        <v>2398.21</v>
      </c>
      <c r="E78" s="22">
        <f>IF(A78="","",ROUND(C78*'Calculator'!$B$5/12,2))</f>
        <v>1825.1</v>
      </c>
      <c r="F78" s="22">
        <f>IF(A78="","",D78-E78)</f>
        <v>573.11</v>
      </c>
      <c r="G78" s="22">
        <f>IF(A78="","",MAX(0,MIN(N('Calculator'!$B$8),C78-F78)))</f>
        <v>0</v>
      </c>
      <c r="H78" s="23">
        <f>IF(A78="","",ROUND(C78-F78-G78,2))</f>
        <v>364447.79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IF(A79="","",EDATE('Calculator'!$B$7,A79-1))</f>
        <v>48653</v>
      </c>
      <c r="C79" s="22">
        <f>IF(A79="","",H78)</f>
        <v>364447.79</v>
      </c>
      <c r="D79" s="22">
        <f>IF(A79="","",MIN('Calculator'!$B$10,C79+E79))</f>
        <v>2398.21</v>
      </c>
      <c r="E79" s="22">
        <f>IF(A79="","",ROUND(C79*'Calculator'!$B$5/12,2))</f>
        <v>1822.24</v>
      </c>
      <c r="F79" s="22">
        <f>IF(A79="","",D79-E79)</f>
        <v>575.97</v>
      </c>
      <c r="G79" s="22">
        <f>IF(A79="","",MAX(0,MIN(N('Calculator'!$B$8),C79-F79)))</f>
        <v>0</v>
      </c>
      <c r="H79" s="23">
        <f>IF(A79="","",ROUND(C79-F79-G79,2))</f>
        <v>363871.82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IF(A80="","",EDATE('Calculator'!$B$7,A80-1))</f>
        <v>48684</v>
      </c>
      <c r="C80" s="22">
        <f>IF(A80="","",H79)</f>
        <v>363871.82</v>
      </c>
      <c r="D80" s="22">
        <f>IF(A80="","",MIN('Calculator'!$B$10,C80+E80))</f>
        <v>2398.21</v>
      </c>
      <c r="E80" s="22">
        <f>IF(A80="","",ROUND(C80*'Calculator'!$B$5/12,2))</f>
        <v>1819.36</v>
      </c>
      <c r="F80" s="22">
        <f>IF(A80="","",D80-E80)</f>
        <v>578.85</v>
      </c>
      <c r="G80" s="22">
        <f>IF(A80="","",MAX(0,MIN(N('Calculator'!$B$8),C80-F80)))</f>
        <v>0</v>
      </c>
      <c r="H80" s="23">
        <f>IF(A80="","",ROUND(C80-F80-G80,2))</f>
        <v>363292.97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IF(A81="","",EDATE('Calculator'!$B$7,A81-1))</f>
        <v>48714</v>
      </c>
      <c r="C81" s="22">
        <f>IF(A81="","",H80)</f>
        <v>363292.97</v>
      </c>
      <c r="D81" s="22">
        <f>IF(A81="","",MIN('Calculator'!$B$10,C81+E81))</f>
        <v>2398.21</v>
      </c>
      <c r="E81" s="22">
        <f>IF(A81="","",ROUND(C81*'Calculator'!$B$5/12,2))</f>
        <v>1816.46</v>
      </c>
      <c r="F81" s="22">
        <f>IF(A81="","",D81-E81)</f>
        <v>581.75</v>
      </c>
      <c r="G81" s="22">
        <f>IF(A81="","",MAX(0,MIN(N('Calculator'!$B$8),C81-F81)))</f>
        <v>0</v>
      </c>
      <c r="H81" s="23">
        <f>IF(A81="","",ROUND(C81-F81-G81,2))</f>
        <v>362711.22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IF(A82="","",EDATE('Calculator'!$B$7,A82-1))</f>
        <v>48745</v>
      </c>
      <c r="C82" s="22">
        <f>IF(A82="","",H81)</f>
        <v>362711.22</v>
      </c>
      <c r="D82" s="22">
        <f>IF(A82="","",MIN('Calculator'!$B$10,C82+E82))</f>
        <v>2398.21</v>
      </c>
      <c r="E82" s="22">
        <f>IF(A82="","",ROUND(C82*'Calculator'!$B$5/12,2))</f>
        <v>1813.56</v>
      </c>
      <c r="F82" s="22">
        <f>IF(A82="","",D82-E82)</f>
        <v>584.65</v>
      </c>
      <c r="G82" s="22">
        <f>IF(A82="","",MAX(0,MIN(N('Calculator'!$B$8),C82-F82)))</f>
        <v>0</v>
      </c>
      <c r="H82" s="23">
        <f>IF(A82="","",ROUND(C82-F82-G82,2))</f>
        <v>362126.57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IF(A83="","",EDATE('Calculator'!$B$7,A83-1))</f>
        <v>48775</v>
      </c>
      <c r="C83" s="22">
        <f>IF(A83="","",H82)</f>
        <v>362126.57</v>
      </c>
      <c r="D83" s="22">
        <f>IF(A83="","",MIN('Calculator'!$B$10,C83+E83))</f>
        <v>2398.21</v>
      </c>
      <c r="E83" s="22">
        <f>IF(A83="","",ROUND(C83*'Calculator'!$B$5/12,2))</f>
        <v>1810.63</v>
      </c>
      <c r="F83" s="22">
        <f>IF(A83="","",D83-E83)</f>
        <v>587.58</v>
      </c>
      <c r="G83" s="22">
        <f>IF(A83="","",MAX(0,MIN(N('Calculator'!$B$8),C83-F83)))</f>
        <v>0</v>
      </c>
      <c r="H83" s="23">
        <f>IF(A83="","",ROUND(C83-F83-G83,2))</f>
        <v>361538.99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IF(A84="","",EDATE('Calculator'!$B$7,A84-1))</f>
        <v>48806</v>
      </c>
      <c r="C84" s="22">
        <f>IF(A84="","",H83)</f>
        <v>361538.99</v>
      </c>
      <c r="D84" s="22">
        <f>IF(A84="","",MIN('Calculator'!$B$10,C84+E84))</f>
        <v>2398.21</v>
      </c>
      <c r="E84" s="22">
        <f>IF(A84="","",ROUND(C84*'Calculator'!$B$5/12,2))</f>
        <v>1807.69</v>
      </c>
      <c r="F84" s="22">
        <f>IF(A84="","",D84-E84)</f>
        <v>590.52</v>
      </c>
      <c r="G84" s="22">
        <f>IF(A84="","",MAX(0,MIN(N('Calculator'!$B$8),C84-F84)))</f>
        <v>0</v>
      </c>
      <c r="H84" s="23">
        <f>IF(A84="","",ROUND(C84-F84-G84,2))</f>
        <v>360948.47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IF(A85="","",EDATE('Calculator'!$B$7,A85-1))</f>
        <v>48837</v>
      </c>
      <c r="C85" s="22">
        <f>IF(A85="","",H84)</f>
        <v>360948.47</v>
      </c>
      <c r="D85" s="22">
        <f>IF(A85="","",MIN('Calculator'!$B$10,C85+E85))</f>
        <v>2398.21</v>
      </c>
      <c r="E85" s="22">
        <f>IF(A85="","",ROUND(C85*'Calculator'!$B$5/12,2))</f>
        <v>1804.74</v>
      </c>
      <c r="F85" s="22">
        <f>IF(A85="","",D85-E85)</f>
        <v>593.47</v>
      </c>
      <c r="G85" s="22">
        <f>IF(A85="","",MAX(0,MIN(N('Calculator'!$B$8),C85-F85)))</f>
        <v>0</v>
      </c>
      <c r="H85" s="23">
        <f>IF(A85="","",ROUND(C85-F85-G85,2))</f>
        <v>360355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IF(A86="","",EDATE('Calculator'!$B$7,A86-1))</f>
        <v>48867</v>
      </c>
      <c r="C86" s="22">
        <f>IF(A86="","",H85)</f>
        <v>360355</v>
      </c>
      <c r="D86" s="22">
        <f>IF(A86="","",MIN('Calculator'!$B$10,C86+E86))</f>
        <v>2398.21</v>
      </c>
      <c r="E86" s="22">
        <f>IF(A86="","",ROUND(C86*'Calculator'!$B$5/12,2))</f>
        <v>1801.78</v>
      </c>
      <c r="F86" s="22">
        <f>IF(A86="","",D86-E86)</f>
        <v>596.43</v>
      </c>
      <c r="G86" s="22">
        <f>IF(A86="","",MAX(0,MIN(N('Calculator'!$B$8),C86-F86)))</f>
        <v>0</v>
      </c>
      <c r="H86" s="23">
        <f>IF(A86="","",ROUND(C86-F86-G86,2))</f>
        <v>359758.57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IF(A87="","",EDATE('Calculator'!$B$7,A87-1))</f>
        <v>48898</v>
      </c>
      <c r="C87" s="22">
        <f>IF(A87="","",H86)</f>
        <v>359758.57</v>
      </c>
      <c r="D87" s="22">
        <f>IF(A87="","",MIN('Calculator'!$B$10,C87+E87))</f>
        <v>2398.21</v>
      </c>
      <c r="E87" s="22">
        <f>IF(A87="","",ROUND(C87*'Calculator'!$B$5/12,2))</f>
        <v>1798.79</v>
      </c>
      <c r="F87" s="22">
        <f>IF(A87="","",D87-E87)</f>
        <v>599.42</v>
      </c>
      <c r="G87" s="22">
        <f>IF(A87="","",MAX(0,MIN(N('Calculator'!$B$8),C87-F87)))</f>
        <v>0</v>
      </c>
      <c r="H87" s="23">
        <f>IF(A87="","",ROUND(C87-F87-G87,2))</f>
        <v>359159.15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IF(A88="","",EDATE('Calculator'!$B$7,A88-1))</f>
        <v>48928</v>
      </c>
      <c r="C88" s="22">
        <f>IF(A88="","",H87)</f>
        <v>359159.15</v>
      </c>
      <c r="D88" s="22">
        <f>IF(A88="","",MIN('Calculator'!$B$10,C88+E88))</f>
        <v>2398.21</v>
      </c>
      <c r="E88" s="22">
        <f>IF(A88="","",ROUND(C88*'Calculator'!$B$5/12,2))</f>
        <v>1795.8</v>
      </c>
      <c r="F88" s="22">
        <f>IF(A88="","",D88-E88)</f>
        <v>602.41</v>
      </c>
      <c r="G88" s="22">
        <f>IF(A88="","",MAX(0,MIN(N('Calculator'!$B$8),C88-F88)))</f>
        <v>0</v>
      </c>
      <c r="H88" s="23">
        <f>IF(A88="","",ROUND(C88-F88-G88,2))</f>
        <v>358556.74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IF(A89="","",EDATE('Calculator'!$B$7,A89-1))</f>
        <v>48959</v>
      </c>
      <c r="C89" s="22">
        <f>IF(A89="","",H88)</f>
        <v>358556.74</v>
      </c>
      <c r="D89" s="22">
        <f>IF(A89="","",MIN('Calculator'!$B$10,C89+E89))</f>
        <v>2398.21</v>
      </c>
      <c r="E89" s="22">
        <f>IF(A89="","",ROUND(C89*'Calculator'!$B$5/12,2))</f>
        <v>1792.78</v>
      </c>
      <c r="F89" s="22">
        <f>IF(A89="","",D89-E89)</f>
        <v>605.43</v>
      </c>
      <c r="G89" s="22">
        <f>IF(A89="","",MAX(0,MIN(N('Calculator'!$B$8),C89-F89)))</f>
        <v>0</v>
      </c>
      <c r="H89" s="23">
        <f>IF(A89="","",ROUND(C89-F89-G89,2))</f>
        <v>357951.31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IF(A90="","",EDATE('Calculator'!$B$7,A90-1))</f>
        <v>48990</v>
      </c>
      <c r="C90" s="22">
        <f>IF(A90="","",H89)</f>
        <v>357951.31</v>
      </c>
      <c r="D90" s="22">
        <f>IF(A90="","",MIN('Calculator'!$B$10,C90+E90))</f>
        <v>2398.21</v>
      </c>
      <c r="E90" s="22">
        <f>IF(A90="","",ROUND(C90*'Calculator'!$B$5/12,2))</f>
        <v>1789.76</v>
      </c>
      <c r="F90" s="22">
        <f>IF(A90="","",D90-E90)</f>
        <v>608.45</v>
      </c>
      <c r="G90" s="22">
        <f>IF(A90="","",MAX(0,MIN(N('Calculator'!$B$8),C90-F90)))</f>
        <v>0</v>
      </c>
      <c r="H90" s="23">
        <f>IF(A90="","",ROUND(C90-F90-G90,2))</f>
        <v>357342.86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IF(A91="","",EDATE('Calculator'!$B$7,A91-1))</f>
        <v>49018</v>
      </c>
      <c r="C91" s="22">
        <f>IF(A91="","",H90)</f>
        <v>357342.86</v>
      </c>
      <c r="D91" s="22">
        <f>IF(A91="","",MIN('Calculator'!$B$10,C91+E91))</f>
        <v>2398.21</v>
      </c>
      <c r="E91" s="22">
        <f>IF(A91="","",ROUND(C91*'Calculator'!$B$5/12,2))</f>
        <v>1786.71</v>
      </c>
      <c r="F91" s="22">
        <f>IF(A91="","",D91-E91)</f>
        <v>611.5</v>
      </c>
      <c r="G91" s="22">
        <f>IF(A91="","",MAX(0,MIN(N('Calculator'!$B$8),C91-F91)))</f>
        <v>0</v>
      </c>
      <c r="H91" s="23">
        <f>IF(A91="","",ROUND(C91-F91-G91,2))</f>
        <v>356731.36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IF(A92="","",EDATE('Calculator'!$B$7,A92-1))</f>
        <v>49049</v>
      </c>
      <c r="C92" s="22">
        <f>IF(A92="","",H91)</f>
        <v>356731.36</v>
      </c>
      <c r="D92" s="22">
        <f>IF(A92="","",MIN('Calculator'!$B$10,C92+E92))</f>
        <v>2398.21</v>
      </c>
      <c r="E92" s="22">
        <f>IF(A92="","",ROUND(C92*'Calculator'!$B$5/12,2))</f>
        <v>1783.66</v>
      </c>
      <c r="F92" s="22">
        <f>IF(A92="","",D92-E92)</f>
        <v>614.55</v>
      </c>
      <c r="G92" s="22">
        <f>IF(A92="","",MAX(0,MIN(N('Calculator'!$B$8),C92-F92)))</f>
        <v>0</v>
      </c>
      <c r="H92" s="23">
        <f>IF(A92="","",ROUND(C92-F92-G92,2))</f>
        <v>356116.81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IF(A93="","",EDATE('Calculator'!$B$7,A93-1))</f>
        <v>49079</v>
      </c>
      <c r="C93" s="22">
        <f>IF(A93="","",H92)</f>
        <v>356116.81</v>
      </c>
      <c r="D93" s="22">
        <f>IF(A93="","",MIN('Calculator'!$B$10,C93+E93))</f>
        <v>2398.21</v>
      </c>
      <c r="E93" s="22">
        <f>IF(A93="","",ROUND(C93*'Calculator'!$B$5/12,2))</f>
        <v>1780.58</v>
      </c>
      <c r="F93" s="22">
        <f>IF(A93="","",D93-E93)</f>
        <v>617.63</v>
      </c>
      <c r="G93" s="22">
        <f>IF(A93="","",MAX(0,MIN(N('Calculator'!$B$8),C93-F93)))</f>
        <v>0</v>
      </c>
      <c r="H93" s="23">
        <f>IF(A93="","",ROUND(C93-F93-G93,2))</f>
        <v>355499.18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IF(A94="","",EDATE('Calculator'!$B$7,A94-1))</f>
        <v>49110</v>
      </c>
      <c r="C94" s="22">
        <f>IF(A94="","",H93)</f>
        <v>355499.18</v>
      </c>
      <c r="D94" s="22">
        <f>IF(A94="","",MIN('Calculator'!$B$10,C94+E94))</f>
        <v>2398.21</v>
      </c>
      <c r="E94" s="22">
        <f>IF(A94="","",ROUND(C94*'Calculator'!$B$5/12,2))</f>
        <v>1777.5</v>
      </c>
      <c r="F94" s="22">
        <f>IF(A94="","",D94-E94)</f>
        <v>620.71</v>
      </c>
      <c r="G94" s="22">
        <f>IF(A94="","",MAX(0,MIN(N('Calculator'!$B$8),C94-F94)))</f>
        <v>0</v>
      </c>
      <c r="H94" s="23">
        <f>IF(A94="","",ROUND(C94-F94-G94,2))</f>
        <v>354878.47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IF(A95="","",EDATE('Calculator'!$B$7,A95-1))</f>
        <v>49140</v>
      </c>
      <c r="C95" s="22">
        <f>IF(A95="","",H94)</f>
        <v>354878.47</v>
      </c>
      <c r="D95" s="22">
        <f>IF(A95="","",MIN('Calculator'!$B$10,C95+E95))</f>
        <v>2398.21</v>
      </c>
      <c r="E95" s="22">
        <f>IF(A95="","",ROUND(C95*'Calculator'!$B$5/12,2))</f>
        <v>1774.39</v>
      </c>
      <c r="F95" s="22">
        <f>IF(A95="","",D95-E95)</f>
        <v>623.82</v>
      </c>
      <c r="G95" s="22">
        <f>IF(A95="","",MAX(0,MIN(N('Calculator'!$B$8),C95-F95)))</f>
        <v>0</v>
      </c>
      <c r="H95" s="23">
        <f>IF(A95="","",ROUND(C95-F95-G95,2))</f>
        <v>354254.65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IF(A96="","",EDATE('Calculator'!$B$7,A96-1))</f>
        <v>49171</v>
      </c>
      <c r="C96" s="22">
        <f>IF(A96="","",H95)</f>
        <v>354254.65</v>
      </c>
      <c r="D96" s="22">
        <f>IF(A96="","",MIN('Calculator'!$B$10,C96+E96))</f>
        <v>2398.21</v>
      </c>
      <c r="E96" s="22">
        <f>IF(A96="","",ROUND(C96*'Calculator'!$B$5/12,2))</f>
        <v>1771.27</v>
      </c>
      <c r="F96" s="22">
        <f>IF(A96="","",D96-E96)</f>
        <v>626.94</v>
      </c>
      <c r="G96" s="22">
        <f>IF(A96="","",MAX(0,MIN(N('Calculator'!$B$8),C96-F96)))</f>
        <v>0</v>
      </c>
      <c r="H96" s="23">
        <f>IF(A96="","",ROUND(C96-F96-G96,2))</f>
        <v>353627.71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IF(A97="","",EDATE('Calculator'!$B$7,A97-1))</f>
        <v>49202</v>
      </c>
      <c r="C97" s="22">
        <f>IF(A97="","",H96)</f>
        <v>353627.71</v>
      </c>
      <c r="D97" s="22">
        <f>IF(A97="","",MIN('Calculator'!$B$10,C97+E97))</f>
        <v>2398.21</v>
      </c>
      <c r="E97" s="22">
        <f>IF(A97="","",ROUND(C97*'Calculator'!$B$5/12,2))</f>
        <v>1768.14</v>
      </c>
      <c r="F97" s="22">
        <f>IF(A97="","",D97-E97)</f>
        <v>630.07</v>
      </c>
      <c r="G97" s="22">
        <f>IF(A97="","",MAX(0,MIN(N('Calculator'!$B$8),C97-F97)))</f>
        <v>0</v>
      </c>
      <c r="H97" s="23">
        <f>IF(A97="","",ROUND(C97-F97-G97,2))</f>
        <v>352997.64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IF(A98="","",EDATE('Calculator'!$B$7,A98-1))</f>
        <v>49232</v>
      </c>
      <c r="C98" s="22">
        <f>IF(A98="","",H97)</f>
        <v>352997.64</v>
      </c>
      <c r="D98" s="22">
        <f>IF(A98="","",MIN('Calculator'!$B$10,C98+E98))</f>
        <v>2398.21</v>
      </c>
      <c r="E98" s="22">
        <f>IF(A98="","",ROUND(C98*'Calculator'!$B$5/12,2))</f>
        <v>1764.99</v>
      </c>
      <c r="F98" s="22">
        <f>IF(A98="","",D98-E98)</f>
        <v>633.22</v>
      </c>
      <c r="G98" s="22">
        <f>IF(A98="","",MAX(0,MIN(N('Calculator'!$B$8),C98-F98)))</f>
        <v>0</v>
      </c>
      <c r="H98" s="23">
        <f>IF(A98="","",ROUND(C98-F98-G98,2))</f>
        <v>352364.42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IF(A99="","",EDATE('Calculator'!$B$7,A99-1))</f>
        <v>49263</v>
      </c>
      <c r="C99" s="22">
        <f>IF(A99="","",H98)</f>
        <v>352364.42</v>
      </c>
      <c r="D99" s="22">
        <f>IF(A99="","",MIN('Calculator'!$B$10,C99+E99))</f>
        <v>2398.21</v>
      </c>
      <c r="E99" s="22">
        <f>IF(A99="","",ROUND(C99*'Calculator'!$B$5/12,2))</f>
        <v>1761.82</v>
      </c>
      <c r="F99" s="22">
        <f>IF(A99="","",D99-E99)</f>
        <v>636.39</v>
      </c>
      <c r="G99" s="22">
        <f>IF(A99="","",MAX(0,MIN(N('Calculator'!$B$8),C99-F99)))</f>
        <v>0</v>
      </c>
      <c r="H99" s="23">
        <f>IF(A99="","",ROUND(C99-F99-G99,2))</f>
        <v>351728.03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IF(A100="","",EDATE('Calculator'!$B$7,A100-1))</f>
        <v>49293</v>
      </c>
      <c r="C100" s="22">
        <f>IF(A100="","",H99)</f>
        <v>351728.03</v>
      </c>
      <c r="D100" s="22">
        <f>IF(A100="","",MIN('Calculator'!$B$10,C100+E100))</f>
        <v>2398.21</v>
      </c>
      <c r="E100" s="22">
        <f>IF(A100="","",ROUND(C100*'Calculator'!$B$5/12,2))</f>
        <v>1758.64</v>
      </c>
      <c r="F100" s="22">
        <f>IF(A100="","",D100-E100)</f>
        <v>639.57</v>
      </c>
      <c r="G100" s="22">
        <f>IF(A100="","",MAX(0,MIN(N('Calculator'!$B$8),C100-F100)))</f>
        <v>0</v>
      </c>
      <c r="H100" s="23">
        <f>IF(A100="","",ROUND(C100-F100-G100,2))</f>
        <v>351088.46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IF(A101="","",EDATE('Calculator'!$B$7,A101-1))</f>
        <v>49324</v>
      </c>
      <c r="C101" s="22">
        <f>IF(A101="","",H100)</f>
        <v>351088.46</v>
      </c>
      <c r="D101" s="22">
        <f>IF(A101="","",MIN('Calculator'!$B$10,C101+E101))</f>
        <v>2398.21</v>
      </c>
      <c r="E101" s="22">
        <f>IF(A101="","",ROUND(C101*'Calculator'!$B$5/12,2))</f>
        <v>1755.44</v>
      </c>
      <c r="F101" s="22">
        <f>IF(A101="","",D101-E101)</f>
        <v>642.77</v>
      </c>
      <c r="G101" s="22">
        <f>IF(A101="","",MAX(0,MIN(N('Calculator'!$B$8),C101-F101)))</f>
        <v>0</v>
      </c>
      <c r="H101" s="23">
        <f>IF(A101="","",ROUND(C101-F101-G101,2))</f>
        <v>350445.69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IF(A102="","",EDATE('Calculator'!$B$7,A102-1))</f>
        <v>49355</v>
      </c>
      <c r="C102" s="22">
        <f>IF(A102="","",H101)</f>
        <v>350445.69</v>
      </c>
      <c r="D102" s="22">
        <f>IF(A102="","",MIN('Calculator'!$B$10,C102+E102))</f>
        <v>2398.21</v>
      </c>
      <c r="E102" s="22">
        <f>IF(A102="","",ROUND(C102*'Calculator'!$B$5/12,2))</f>
        <v>1752.23</v>
      </c>
      <c r="F102" s="22">
        <f>IF(A102="","",D102-E102)</f>
        <v>645.98</v>
      </c>
      <c r="G102" s="22">
        <f>IF(A102="","",MAX(0,MIN(N('Calculator'!$B$8),C102-F102)))</f>
        <v>0</v>
      </c>
      <c r="H102" s="23">
        <f>IF(A102="","",ROUND(C102-F102-G102,2))</f>
        <v>349799.71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IF(A103="","",EDATE('Calculator'!$B$7,A103-1))</f>
        <v>49383</v>
      </c>
      <c r="C103" s="22">
        <f>IF(A103="","",H102)</f>
        <v>349799.71</v>
      </c>
      <c r="D103" s="22">
        <f>IF(A103="","",MIN('Calculator'!$B$10,C103+E103))</f>
        <v>2398.21</v>
      </c>
      <c r="E103" s="22">
        <f>IF(A103="","",ROUND(C103*'Calculator'!$B$5/12,2))</f>
        <v>1749</v>
      </c>
      <c r="F103" s="22">
        <f>IF(A103="","",D103-E103)</f>
        <v>649.21</v>
      </c>
      <c r="G103" s="22">
        <f>IF(A103="","",MAX(0,MIN(N('Calculator'!$B$8),C103-F103)))</f>
        <v>0</v>
      </c>
      <c r="H103" s="23">
        <f>IF(A103="","",ROUND(C103-F103-G103,2))</f>
        <v>349150.5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IF(A104="","",EDATE('Calculator'!$B$7,A104-1))</f>
        <v>49414</v>
      </c>
      <c r="C104" s="22">
        <f>IF(A104="","",H103)</f>
        <v>349150.5</v>
      </c>
      <c r="D104" s="22">
        <f>IF(A104="","",MIN('Calculator'!$B$10,C104+E104))</f>
        <v>2398.21</v>
      </c>
      <c r="E104" s="22">
        <f>IF(A104="","",ROUND(C104*'Calculator'!$B$5/12,2))</f>
        <v>1745.75</v>
      </c>
      <c r="F104" s="22">
        <f>IF(A104="","",D104-E104)</f>
        <v>652.46</v>
      </c>
      <c r="G104" s="22">
        <f>IF(A104="","",MAX(0,MIN(N('Calculator'!$B$8),C104-F104)))</f>
        <v>0</v>
      </c>
      <c r="H104" s="23">
        <f>IF(A104="","",ROUND(C104-F104-G104,2))</f>
        <v>348498.04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IF(A105="","",EDATE('Calculator'!$B$7,A105-1))</f>
        <v>49444</v>
      </c>
      <c r="C105" s="22">
        <f>IF(A105="","",H104)</f>
        <v>348498.04</v>
      </c>
      <c r="D105" s="22">
        <f>IF(A105="","",MIN('Calculator'!$B$10,C105+E105))</f>
        <v>2398.21</v>
      </c>
      <c r="E105" s="22">
        <f>IF(A105="","",ROUND(C105*'Calculator'!$B$5/12,2))</f>
        <v>1742.49</v>
      </c>
      <c r="F105" s="22">
        <f>IF(A105="","",D105-E105)</f>
        <v>655.72</v>
      </c>
      <c r="G105" s="22">
        <f>IF(A105="","",MAX(0,MIN(N('Calculator'!$B$8),C105-F105)))</f>
        <v>0</v>
      </c>
      <c r="H105" s="23">
        <f>IF(A105="","",ROUND(C105-F105-G105,2))</f>
        <v>347842.32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IF(A106="","",EDATE('Calculator'!$B$7,A106-1))</f>
        <v>49475</v>
      </c>
      <c r="C106" s="22">
        <f>IF(A106="","",H105)</f>
        <v>347842.32</v>
      </c>
      <c r="D106" s="22">
        <f>IF(A106="","",MIN('Calculator'!$B$10,C106+E106))</f>
        <v>2398.21</v>
      </c>
      <c r="E106" s="22">
        <f>IF(A106="","",ROUND(C106*'Calculator'!$B$5/12,2))</f>
        <v>1739.21</v>
      </c>
      <c r="F106" s="22">
        <f>IF(A106="","",D106-E106)</f>
        <v>659</v>
      </c>
      <c r="G106" s="22">
        <f>IF(A106="","",MAX(0,MIN(N('Calculator'!$B$8),C106-F106)))</f>
        <v>0</v>
      </c>
      <c r="H106" s="23">
        <f>IF(A106="","",ROUND(C106-F106-G106,2))</f>
        <v>347183.32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IF(A107="","",EDATE('Calculator'!$B$7,A107-1))</f>
        <v>49505</v>
      </c>
      <c r="C107" s="22">
        <f>IF(A107="","",H106)</f>
        <v>347183.32</v>
      </c>
      <c r="D107" s="22">
        <f>IF(A107="","",MIN('Calculator'!$B$10,C107+E107))</f>
        <v>2398.21</v>
      </c>
      <c r="E107" s="22">
        <f>IF(A107="","",ROUND(C107*'Calculator'!$B$5/12,2))</f>
        <v>1735.92</v>
      </c>
      <c r="F107" s="22">
        <f>IF(A107="","",D107-E107)</f>
        <v>662.29</v>
      </c>
      <c r="G107" s="22">
        <f>IF(A107="","",MAX(0,MIN(N('Calculator'!$B$8),C107-F107)))</f>
        <v>0</v>
      </c>
      <c r="H107" s="23">
        <f>IF(A107="","",ROUND(C107-F107-G107,2))</f>
        <v>346521.03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IF(A108="","",EDATE('Calculator'!$B$7,A108-1))</f>
        <v>49536</v>
      </c>
      <c r="C108" s="22">
        <f>IF(A108="","",H107)</f>
        <v>346521.03</v>
      </c>
      <c r="D108" s="22">
        <f>IF(A108="","",MIN('Calculator'!$B$10,C108+E108))</f>
        <v>2398.21</v>
      </c>
      <c r="E108" s="22">
        <f>IF(A108="","",ROUND(C108*'Calculator'!$B$5/12,2))</f>
        <v>1732.61</v>
      </c>
      <c r="F108" s="22">
        <f>IF(A108="","",D108-E108)</f>
        <v>665.6</v>
      </c>
      <c r="G108" s="22">
        <f>IF(A108="","",MAX(0,MIN(N('Calculator'!$B$8),C108-F108)))</f>
        <v>0</v>
      </c>
      <c r="H108" s="23">
        <f>IF(A108="","",ROUND(C108-F108-G108,2))</f>
        <v>345855.43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IF(A109="","",EDATE('Calculator'!$B$7,A109-1))</f>
        <v>49567</v>
      </c>
      <c r="C109" s="22">
        <f>IF(A109="","",H108)</f>
        <v>345855.43</v>
      </c>
      <c r="D109" s="22">
        <f>IF(A109="","",MIN('Calculator'!$B$10,C109+E109))</f>
        <v>2398.21</v>
      </c>
      <c r="E109" s="22">
        <f>IF(A109="","",ROUND(C109*'Calculator'!$B$5/12,2))</f>
        <v>1729.28</v>
      </c>
      <c r="F109" s="22">
        <f>IF(A109="","",D109-E109)</f>
        <v>668.93</v>
      </c>
      <c r="G109" s="22">
        <f>IF(A109="","",MAX(0,MIN(N('Calculator'!$B$8),C109-F109)))</f>
        <v>0</v>
      </c>
      <c r="H109" s="23">
        <f>IF(A109="","",ROUND(C109-F109-G109,2))</f>
        <v>345186.5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IF(A110="","",EDATE('Calculator'!$B$7,A110-1))</f>
        <v>49597</v>
      </c>
      <c r="C110" s="22">
        <f>IF(A110="","",H109)</f>
        <v>345186.5</v>
      </c>
      <c r="D110" s="22">
        <f>IF(A110="","",MIN('Calculator'!$B$10,C110+E110))</f>
        <v>2398.21</v>
      </c>
      <c r="E110" s="22">
        <f>IF(A110="","",ROUND(C110*'Calculator'!$B$5/12,2))</f>
        <v>1725.93</v>
      </c>
      <c r="F110" s="22">
        <f>IF(A110="","",D110-E110)</f>
        <v>672.28</v>
      </c>
      <c r="G110" s="22">
        <f>IF(A110="","",MAX(0,MIN(N('Calculator'!$B$8),C110-F110)))</f>
        <v>0</v>
      </c>
      <c r="H110" s="23">
        <f>IF(A110="","",ROUND(C110-F110-G110,2))</f>
        <v>344514.22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IF(A111="","",EDATE('Calculator'!$B$7,A111-1))</f>
        <v>49628</v>
      </c>
      <c r="C111" s="22">
        <f>IF(A111="","",H110)</f>
        <v>344514.22</v>
      </c>
      <c r="D111" s="22">
        <f>IF(A111="","",MIN('Calculator'!$B$10,C111+E111))</f>
        <v>2398.21</v>
      </c>
      <c r="E111" s="22">
        <f>IF(A111="","",ROUND(C111*'Calculator'!$B$5/12,2))</f>
        <v>1722.57</v>
      </c>
      <c r="F111" s="22">
        <f>IF(A111="","",D111-E111)</f>
        <v>675.64</v>
      </c>
      <c r="G111" s="22">
        <f>IF(A111="","",MAX(0,MIN(N('Calculator'!$B$8),C111-F111)))</f>
        <v>0</v>
      </c>
      <c r="H111" s="23">
        <f>IF(A111="","",ROUND(C111-F111-G111,2))</f>
        <v>343838.58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IF(A112="","",EDATE('Calculator'!$B$7,A112-1))</f>
        <v>49658</v>
      </c>
      <c r="C112" s="22">
        <f>IF(A112="","",H111)</f>
        <v>343838.58</v>
      </c>
      <c r="D112" s="22">
        <f>IF(A112="","",MIN('Calculator'!$B$10,C112+E112))</f>
        <v>2398.21</v>
      </c>
      <c r="E112" s="22">
        <f>IF(A112="","",ROUND(C112*'Calculator'!$B$5/12,2))</f>
        <v>1719.19</v>
      </c>
      <c r="F112" s="22">
        <f>IF(A112="","",D112-E112)</f>
        <v>679.02</v>
      </c>
      <c r="G112" s="22">
        <f>IF(A112="","",MAX(0,MIN(N('Calculator'!$B$8),C112-F112)))</f>
        <v>0</v>
      </c>
      <c r="H112" s="23">
        <f>IF(A112="","",ROUND(C112-F112-G112,2))</f>
        <v>343159.56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IF(A113="","",EDATE('Calculator'!$B$7,A113-1))</f>
        <v>49689</v>
      </c>
      <c r="C113" s="22">
        <f>IF(A113="","",H112)</f>
        <v>343159.56</v>
      </c>
      <c r="D113" s="22">
        <f>IF(A113="","",MIN('Calculator'!$B$10,C113+E113))</f>
        <v>2398.21</v>
      </c>
      <c r="E113" s="22">
        <f>IF(A113="","",ROUND(C113*'Calculator'!$B$5/12,2))</f>
        <v>1715.8</v>
      </c>
      <c r="F113" s="22">
        <f>IF(A113="","",D113-E113)</f>
        <v>682.41</v>
      </c>
      <c r="G113" s="22">
        <f>IF(A113="","",MAX(0,MIN(N('Calculator'!$B$8),C113-F113)))</f>
        <v>0</v>
      </c>
      <c r="H113" s="23">
        <f>IF(A113="","",ROUND(C113-F113-G113,2))</f>
        <v>342477.15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IF(A114="","",EDATE('Calculator'!$B$7,A114-1))</f>
        <v>49720</v>
      </c>
      <c r="C114" s="22">
        <f>IF(A114="","",H113)</f>
        <v>342477.15</v>
      </c>
      <c r="D114" s="22">
        <f>IF(A114="","",MIN('Calculator'!$B$10,C114+E114))</f>
        <v>2398.21</v>
      </c>
      <c r="E114" s="22">
        <f>IF(A114="","",ROUND(C114*'Calculator'!$B$5/12,2))</f>
        <v>1712.39</v>
      </c>
      <c r="F114" s="22">
        <f>IF(A114="","",D114-E114)</f>
        <v>685.82</v>
      </c>
      <c r="G114" s="22">
        <f>IF(A114="","",MAX(0,MIN(N('Calculator'!$B$8),C114-F114)))</f>
        <v>0</v>
      </c>
      <c r="H114" s="23">
        <f>IF(A114="","",ROUND(C114-F114-G114,2))</f>
        <v>341791.33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IF(A115="","",EDATE('Calculator'!$B$7,A115-1))</f>
        <v>49749</v>
      </c>
      <c r="C115" s="22">
        <f>IF(A115="","",H114)</f>
        <v>341791.33</v>
      </c>
      <c r="D115" s="22">
        <f>IF(A115="","",MIN('Calculator'!$B$10,C115+E115))</f>
        <v>2398.21</v>
      </c>
      <c r="E115" s="22">
        <f>IF(A115="","",ROUND(C115*'Calculator'!$B$5/12,2))</f>
        <v>1708.96</v>
      </c>
      <c r="F115" s="22">
        <f>IF(A115="","",D115-E115)</f>
        <v>689.25</v>
      </c>
      <c r="G115" s="22">
        <f>IF(A115="","",MAX(0,MIN(N('Calculator'!$B$8),C115-F115)))</f>
        <v>0</v>
      </c>
      <c r="H115" s="23">
        <f>IF(A115="","",ROUND(C115-F115-G115,2))</f>
        <v>341102.08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IF(A116="","",EDATE('Calculator'!$B$7,A116-1))</f>
        <v>49780</v>
      </c>
      <c r="C116" s="22">
        <f>IF(A116="","",H115)</f>
        <v>341102.08</v>
      </c>
      <c r="D116" s="22">
        <f>IF(A116="","",MIN('Calculator'!$B$10,C116+E116))</f>
        <v>2398.21</v>
      </c>
      <c r="E116" s="22">
        <f>IF(A116="","",ROUND(C116*'Calculator'!$B$5/12,2))</f>
        <v>1705.51</v>
      </c>
      <c r="F116" s="22">
        <f>IF(A116="","",D116-E116)</f>
        <v>692.7</v>
      </c>
      <c r="G116" s="22">
        <f>IF(A116="","",MAX(0,MIN(N('Calculator'!$B$8),C116-F116)))</f>
        <v>0</v>
      </c>
      <c r="H116" s="23">
        <f>IF(A116="","",ROUND(C116-F116-G116,2))</f>
        <v>340409.38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IF(A117="","",EDATE('Calculator'!$B$7,A117-1))</f>
        <v>49810</v>
      </c>
      <c r="C117" s="22">
        <f>IF(A117="","",H116)</f>
        <v>340409.38</v>
      </c>
      <c r="D117" s="22">
        <f>IF(A117="","",MIN('Calculator'!$B$10,C117+E117))</f>
        <v>2398.21</v>
      </c>
      <c r="E117" s="22">
        <f>IF(A117="","",ROUND(C117*'Calculator'!$B$5/12,2))</f>
        <v>1702.05</v>
      </c>
      <c r="F117" s="22">
        <f>IF(A117="","",D117-E117)</f>
        <v>696.16</v>
      </c>
      <c r="G117" s="22">
        <f>IF(A117="","",MAX(0,MIN(N('Calculator'!$B$8),C117-F117)))</f>
        <v>0</v>
      </c>
      <c r="H117" s="23">
        <f>IF(A117="","",ROUND(C117-F117-G117,2))</f>
        <v>339713.22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IF(A118="","",EDATE('Calculator'!$B$7,A118-1))</f>
        <v>49841</v>
      </c>
      <c r="C118" s="22">
        <f>IF(A118="","",H117)</f>
        <v>339713.22</v>
      </c>
      <c r="D118" s="22">
        <f>IF(A118="","",MIN('Calculator'!$B$10,C118+E118))</f>
        <v>2398.21</v>
      </c>
      <c r="E118" s="22">
        <f>IF(A118="","",ROUND(C118*'Calculator'!$B$5/12,2))</f>
        <v>1698.57</v>
      </c>
      <c r="F118" s="22">
        <f>IF(A118="","",D118-E118)</f>
        <v>699.64</v>
      </c>
      <c r="G118" s="22">
        <f>IF(A118="","",MAX(0,MIN(N('Calculator'!$B$8),C118-F118)))</f>
        <v>0</v>
      </c>
      <c r="H118" s="23">
        <f>IF(A118="","",ROUND(C118-F118-G118,2))</f>
        <v>339013.58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IF(A119="","",EDATE('Calculator'!$B$7,A119-1))</f>
        <v>49871</v>
      </c>
      <c r="C119" s="22">
        <f>IF(A119="","",H118)</f>
        <v>339013.58</v>
      </c>
      <c r="D119" s="22">
        <f>IF(A119="","",MIN('Calculator'!$B$10,C119+E119))</f>
        <v>2398.21</v>
      </c>
      <c r="E119" s="22">
        <f>IF(A119="","",ROUND(C119*'Calculator'!$B$5/12,2))</f>
        <v>1695.07</v>
      </c>
      <c r="F119" s="22">
        <f>IF(A119="","",D119-E119)</f>
        <v>703.14</v>
      </c>
      <c r="G119" s="22">
        <f>IF(A119="","",MAX(0,MIN(N('Calculator'!$B$8),C119-F119)))</f>
        <v>0</v>
      </c>
      <c r="H119" s="23">
        <f>IF(A119="","",ROUND(C119-F119-G119,2))</f>
        <v>338310.44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IF(A120="","",EDATE('Calculator'!$B$7,A120-1))</f>
        <v>49902</v>
      </c>
      <c r="C120" s="22">
        <f>IF(A120="","",H119)</f>
        <v>338310.44</v>
      </c>
      <c r="D120" s="22">
        <f>IF(A120="","",MIN('Calculator'!$B$10,C120+E120))</f>
        <v>2398.21</v>
      </c>
      <c r="E120" s="22">
        <f>IF(A120="","",ROUND(C120*'Calculator'!$B$5/12,2))</f>
        <v>1691.55</v>
      </c>
      <c r="F120" s="22">
        <f>IF(A120="","",D120-E120)</f>
        <v>706.66</v>
      </c>
      <c r="G120" s="22">
        <f>IF(A120="","",MAX(0,MIN(N('Calculator'!$B$8),C120-F120)))</f>
        <v>0</v>
      </c>
      <c r="H120" s="23">
        <f>IF(A120="","",ROUND(C120-F120-G120,2))</f>
        <v>337603.78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IF(A121="","",EDATE('Calculator'!$B$7,A121-1))</f>
        <v>49933</v>
      </c>
      <c r="C121" s="22">
        <f>IF(A121="","",H120)</f>
        <v>337603.78</v>
      </c>
      <c r="D121" s="22">
        <f>IF(A121="","",MIN('Calculator'!$B$10,C121+E121))</f>
        <v>2398.21</v>
      </c>
      <c r="E121" s="22">
        <f>IF(A121="","",ROUND(C121*'Calculator'!$B$5/12,2))</f>
        <v>1688.02</v>
      </c>
      <c r="F121" s="22">
        <f>IF(A121="","",D121-E121)</f>
        <v>710.19</v>
      </c>
      <c r="G121" s="22">
        <f>IF(A121="","",MAX(0,MIN(N('Calculator'!$B$8),C121-F121)))</f>
        <v>0</v>
      </c>
      <c r="H121" s="23">
        <f>IF(A121="","",ROUND(C121-F121-G121,2))</f>
        <v>336893.59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IF(A122="","",EDATE('Calculator'!$B$7,A122-1))</f>
        <v>49963</v>
      </c>
      <c r="C122" s="22">
        <f>IF(A122="","",H121)</f>
        <v>336893.59</v>
      </c>
      <c r="D122" s="22">
        <f>IF(A122="","",MIN('Calculator'!$B$10,C122+E122))</f>
        <v>2398.21</v>
      </c>
      <c r="E122" s="22">
        <f>IF(A122="","",ROUND(C122*'Calculator'!$B$5/12,2))</f>
        <v>1684.47</v>
      </c>
      <c r="F122" s="22">
        <f>IF(A122="","",D122-E122)</f>
        <v>713.74</v>
      </c>
      <c r="G122" s="22">
        <f>IF(A122="","",MAX(0,MIN(N('Calculator'!$B$8),C122-F122)))</f>
        <v>0</v>
      </c>
      <c r="H122" s="23">
        <f>IF(A122="","",ROUND(C122-F122-G122,2))</f>
        <v>336179.85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IF(A123="","",EDATE('Calculator'!$B$7,A123-1))</f>
        <v>49994</v>
      </c>
      <c r="C123" s="22">
        <f>IF(A123="","",H122)</f>
        <v>336179.85</v>
      </c>
      <c r="D123" s="22">
        <f>IF(A123="","",MIN('Calculator'!$B$10,C123+E123))</f>
        <v>2398.21</v>
      </c>
      <c r="E123" s="22">
        <f>IF(A123="","",ROUND(C123*'Calculator'!$B$5/12,2))</f>
        <v>1680.9</v>
      </c>
      <c r="F123" s="22">
        <f>IF(A123="","",D123-E123)</f>
        <v>717.31</v>
      </c>
      <c r="G123" s="22">
        <f>IF(A123="","",MAX(0,MIN(N('Calculator'!$B$8),C123-F123)))</f>
        <v>0</v>
      </c>
      <c r="H123" s="23">
        <f>IF(A123="","",ROUND(C123-F123-G123,2))</f>
        <v>335462.54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IF(A124="","",EDATE('Calculator'!$B$7,A124-1))</f>
        <v>50024</v>
      </c>
      <c r="C124" s="22">
        <f>IF(A124="","",H123)</f>
        <v>335462.54</v>
      </c>
      <c r="D124" s="22">
        <f>IF(A124="","",MIN('Calculator'!$B$10,C124+E124))</f>
        <v>2398.21</v>
      </c>
      <c r="E124" s="22">
        <f>IF(A124="","",ROUND(C124*'Calculator'!$B$5/12,2))</f>
        <v>1677.31</v>
      </c>
      <c r="F124" s="22">
        <f>IF(A124="","",D124-E124)</f>
        <v>720.9</v>
      </c>
      <c r="G124" s="22">
        <f>IF(A124="","",MAX(0,MIN(N('Calculator'!$B$8),C124-F124)))</f>
        <v>0</v>
      </c>
      <c r="H124" s="23">
        <f>IF(A124="","",ROUND(C124-F124-G124,2))</f>
        <v>334741.64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IF(A125="","",EDATE('Calculator'!$B$7,A125-1))</f>
        <v>50055</v>
      </c>
      <c r="C125" s="22">
        <f>IF(A125="","",H124)</f>
        <v>334741.64</v>
      </c>
      <c r="D125" s="22">
        <f>IF(A125="","",MIN('Calculator'!$B$10,C125+E125))</f>
        <v>2398.21</v>
      </c>
      <c r="E125" s="22">
        <f>IF(A125="","",ROUND(C125*'Calculator'!$B$5/12,2))</f>
        <v>1673.71</v>
      </c>
      <c r="F125" s="22">
        <f>IF(A125="","",D125-E125)</f>
        <v>724.5</v>
      </c>
      <c r="G125" s="22">
        <f>IF(A125="","",MAX(0,MIN(N('Calculator'!$B$8),C125-F125)))</f>
        <v>0</v>
      </c>
      <c r="H125" s="23">
        <f>IF(A125="","",ROUND(C125-F125-G125,2))</f>
        <v>334017.14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IF(A126="","",EDATE('Calculator'!$B$7,A126-1))</f>
        <v>50086</v>
      </c>
      <c r="C126" s="22">
        <f>IF(A126="","",H125)</f>
        <v>334017.14</v>
      </c>
      <c r="D126" s="22">
        <f>IF(A126="","",MIN('Calculator'!$B$10,C126+E126))</f>
        <v>2398.21</v>
      </c>
      <c r="E126" s="22">
        <f>IF(A126="","",ROUND(C126*'Calculator'!$B$5/12,2))</f>
        <v>1670.09</v>
      </c>
      <c r="F126" s="22">
        <f>IF(A126="","",D126-E126)</f>
        <v>728.12</v>
      </c>
      <c r="G126" s="22">
        <f>IF(A126="","",MAX(0,MIN(N('Calculator'!$B$8),C126-F126)))</f>
        <v>0</v>
      </c>
      <c r="H126" s="23">
        <f>IF(A126="","",ROUND(C126-F126-G126,2))</f>
        <v>333289.02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IF(A127="","",EDATE('Calculator'!$B$7,A127-1))</f>
        <v>50114</v>
      </c>
      <c r="C127" s="22">
        <f>IF(A127="","",H126)</f>
        <v>333289.02</v>
      </c>
      <c r="D127" s="22">
        <f>IF(A127="","",MIN('Calculator'!$B$10,C127+E127))</f>
        <v>2398.21</v>
      </c>
      <c r="E127" s="22">
        <f>IF(A127="","",ROUND(C127*'Calculator'!$B$5/12,2))</f>
        <v>1666.45</v>
      </c>
      <c r="F127" s="22">
        <f>IF(A127="","",D127-E127)</f>
        <v>731.76</v>
      </c>
      <c r="G127" s="22">
        <f>IF(A127="","",MAX(0,MIN(N('Calculator'!$B$8),C127-F127)))</f>
        <v>0</v>
      </c>
      <c r="H127" s="23">
        <f>IF(A127="","",ROUND(C127-F127-G127,2))</f>
        <v>332557.26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IF(A128="","",EDATE('Calculator'!$B$7,A128-1))</f>
        <v>50145</v>
      </c>
      <c r="C128" s="22">
        <f>IF(A128="","",H127)</f>
        <v>332557.26</v>
      </c>
      <c r="D128" s="22">
        <f>IF(A128="","",MIN('Calculator'!$B$10,C128+E128))</f>
        <v>2398.21</v>
      </c>
      <c r="E128" s="22">
        <f>IF(A128="","",ROUND(C128*'Calculator'!$B$5/12,2))</f>
        <v>1662.79</v>
      </c>
      <c r="F128" s="22">
        <f>IF(A128="","",D128-E128)</f>
        <v>735.42</v>
      </c>
      <c r="G128" s="22">
        <f>IF(A128="","",MAX(0,MIN(N('Calculator'!$B$8),C128-F128)))</f>
        <v>0</v>
      </c>
      <c r="H128" s="23">
        <f>IF(A128="","",ROUND(C128-F128-G128,2))</f>
        <v>331821.84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IF(A129="","",EDATE('Calculator'!$B$7,A129-1))</f>
        <v>50175</v>
      </c>
      <c r="C129" s="22">
        <f>IF(A129="","",H128)</f>
        <v>331821.84</v>
      </c>
      <c r="D129" s="22">
        <f>IF(A129="","",MIN('Calculator'!$B$10,C129+E129))</f>
        <v>2398.21</v>
      </c>
      <c r="E129" s="22">
        <f>IF(A129="","",ROUND(C129*'Calculator'!$B$5/12,2))</f>
        <v>1659.11</v>
      </c>
      <c r="F129" s="22">
        <f>IF(A129="","",D129-E129)</f>
        <v>739.1</v>
      </c>
      <c r="G129" s="22">
        <f>IF(A129="","",MAX(0,MIN(N('Calculator'!$B$8),C129-F129)))</f>
        <v>0</v>
      </c>
      <c r="H129" s="23">
        <f>IF(A129="","",ROUND(C129-F129-G129,2))</f>
        <v>331082.74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IF(A130="","",EDATE('Calculator'!$B$7,A130-1))</f>
        <v>50206</v>
      </c>
      <c r="C130" s="22">
        <f>IF(A130="","",H129)</f>
        <v>331082.74</v>
      </c>
      <c r="D130" s="22">
        <f>IF(A130="","",MIN('Calculator'!$B$10,C130+E130))</f>
        <v>2398.21</v>
      </c>
      <c r="E130" s="22">
        <f>IF(A130="","",ROUND(C130*'Calculator'!$B$5/12,2))</f>
        <v>1655.41</v>
      </c>
      <c r="F130" s="22">
        <f>IF(A130="","",D130-E130)</f>
        <v>742.8</v>
      </c>
      <c r="G130" s="22">
        <f>IF(A130="","",MAX(0,MIN(N('Calculator'!$B$8),C130-F130)))</f>
        <v>0</v>
      </c>
      <c r="H130" s="23">
        <f>IF(A130="","",ROUND(C130-F130-G130,2))</f>
        <v>330339.94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IF(A131="","",EDATE('Calculator'!$B$7,A131-1))</f>
        <v>50236</v>
      </c>
      <c r="C131" s="22">
        <f>IF(A131="","",H130)</f>
        <v>330339.94</v>
      </c>
      <c r="D131" s="22">
        <f>IF(A131="","",MIN('Calculator'!$B$10,C131+E131))</f>
        <v>2398.21</v>
      </c>
      <c r="E131" s="22">
        <f>IF(A131="","",ROUND(C131*'Calculator'!$B$5/12,2))</f>
        <v>1651.7</v>
      </c>
      <c r="F131" s="22">
        <f>IF(A131="","",D131-E131)</f>
        <v>746.51</v>
      </c>
      <c r="G131" s="22">
        <f>IF(A131="","",MAX(0,MIN(N('Calculator'!$B$8),C131-F131)))</f>
        <v>0</v>
      </c>
      <c r="H131" s="23">
        <f>IF(A131="","",ROUND(C131-F131-G131,2))</f>
        <v>329593.43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IF(A132="","",EDATE('Calculator'!$B$7,A132-1))</f>
        <v>50267</v>
      </c>
      <c r="C132" s="22">
        <f>IF(A132="","",H131)</f>
        <v>329593.43</v>
      </c>
      <c r="D132" s="22">
        <f>IF(A132="","",MIN('Calculator'!$B$10,C132+E132))</f>
        <v>2398.21</v>
      </c>
      <c r="E132" s="22">
        <f>IF(A132="","",ROUND(C132*'Calculator'!$B$5/12,2))</f>
        <v>1647.97</v>
      </c>
      <c r="F132" s="22">
        <f>IF(A132="","",D132-E132)</f>
        <v>750.24</v>
      </c>
      <c r="G132" s="22">
        <f>IF(A132="","",MAX(0,MIN(N('Calculator'!$B$8),C132-F132)))</f>
        <v>0</v>
      </c>
      <c r="H132" s="23">
        <f>IF(A132="","",ROUND(C132-F132-G132,2))</f>
        <v>328843.19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IF(A133="","",EDATE('Calculator'!$B$7,A133-1))</f>
        <v>50298</v>
      </c>
      <c r="C133" s="22">
        <f>IF(A133="","",H132)</f>
        <v>328843.19</v>
      </c>
      <c r="D133" s="22">
        <f>IF(A133="","",MIN('Calculator'!$B$10,C133+E133))</f>
        <v>2398.21</v>
      </c>
      <c r="E133" s="22">
        <f>IF(A133="","",ROUND(C133*'Calculator'!$B$5/12,2))</f>
        <v>1644.22</v>
      </c>
      <c r="F133" s="22">
        <f>IF(A133="","",D133-E133)</f>
        <v>753.99</v>
      </c>
      <c r="G133" s="22">
        <f>IF(A133="","",MAX(0,MIN(N('Calculator'!$B$8),C133-F133)))</f>
        <v>0</v>
      </c>
      <c r="H133" s="23">
        <f>IF(A133="","",ROUND(C133-F133-G133,2))</f>
        <v>328089.2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IF(A134="","",EDATE('Calculator'!$B$7,A134-1))</f>
        <v>50328</v>
      </c>
      <c r="C134" s="22">
        <f>IF(A134="","",H133)</f>
        <v>328089.2</v>
      </c>
      <c r="D134" s="22">
        <f>IF(A134="","",MIN('Calculator'!$B$10,C134+E134))</f>
        <v>2398.21</v>
      </c>
      <c r="E134" s="22">
        <f>IF(A134="","",ROUND(C134*'Calculator'!$B$5/12,2))</f>
        <v>1640.45</v>
      </c>
      <c r="F134" s="22">
        <f>IF(A134="","",D134-E134)</f>
        <v>757.76</v>
      </c>
      <c r="G134" s="22">
        <f>IF(A134="","",MAX(0,MIN(N('Calculator'!$B$8),C134-F134)))</f>
        <v>0</v>
      </c>
      <c r="H134" s="23">
        <f>IF(A134="","",ROUND(C134-F134-G134,2))</f>
        <v>327331.44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IF(A135="","",EDATE('Calculator'!$B$7,A135-1))</f>
        <v>50359</v>
      </c>
      <c r="C135" s="22">
        <f>IF(A135="","",H134)</f>
        <v>327331.44</v>
      </c>
      <c r="D135" s="22">
        <f>IF(A135="","",MIN('Calculator'!$B$10,C135+E135))</f>
        <v>2398.21</v>
      </c>
      <c r="E135" s="22">
        <f>IF(A135="","",ROUND(C135*'Calculator'!$B$5/12,2))</f>
        <v>1636.66</v>
      </c>
      <c r="F135" s="22">
        <f>IF(A135="","",D135-E135)</f>
        <v>761.55</v>
      </c>
      <c r="G135" s="22">
        <f>IF(A135="","",MAX(0,MIN(N('Calculator'!$B$8),C135-F135)))</f>
        <v>0</v>
      </c>
      <c r="H135" s="23">
        <f>IF(A135="","",ROUND(C135-F135-G135,2))</f>
        <v>326569.89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IF(A136="","",EDATE('Calculator'!$B$7,A136-1))</f>
        <v>50389</v>
      </c>
      <c r="C136" s="22">
        <f>IF(A136="","",H135)</f>
        <v>326569.89</v>
      </c>
      <c r="D136" s="22">
        <f>IF(A136="","",MIN('Calculator'!$B$10,C136+E136))</f>
        <v>2398.21</v>
      </c>
      <c r="E136" s="22">
        <f>IF(A136="","",ROUND(C136*'Calculator'!$B$5/12,2))</f>
        <v>1632.85</v>
      </c>
      <c r="F136" s="22">
        <f>IF(A136="","",D136-E136)</f>
        <v>765.36</v>
      </c>
      <c r="G136" s="22">
        <f>IF(A136="","",MAX(0,MIN(N('Calculator'!$B$8),C136-F136)))</f>
        <v>0</v>
      </c>
      <c r="H136" s="23">
        <f>IF(A136="","",ROUND(C136-F136-G136,2))</f>
        <v>325804.53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IF(A137="","",EDATE('Calculator'!$B$7,A137-1))</f>
        <v>50420</v>
      </c>
      <c r="C137" s="22">
        <f>IF(A137="","",H136)</f>
        <v>325804.53</v>
      </c>
      <c r="D137" s="22">
        <f>IF(A137="","",MIN('Calculator'!$B$10,C137+E137))</f>
        <v>2398.21</v>
      </c>
      <c r="E137" s="22">
        <f>IF(A137="","",ROUND(C137*'Calculator'!$B$5/12,2))</f>
        <v>1629.02</v>
      </c>
      <c r="F137" s="22">
        <f>IF(A137="","",D137-E137)</f>
        <v>769.19</v>
      </c>
      <c r="G137" s="22">
        <f>IF(A137="","",MAX(0,MIN(N('Calculator'!$B$8),C137-F137)))</f>
        <v>0</v>
      </c>
      <c r="H137" s="23">
        <f>IF(A137="","",ROUND(C137-F137-G137,2))</f>
        <v>325035.34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IF(A138="","",EDATE('Calculator'!$B$7,A138-1))</f>
        <v>50451</v>
      </c>
      <c r="C138" s="22">
        <f>IF(A138="","",H137)</f>
        <v>325035.34</v>
      </c>
      <c r="D138" s="22">
        <f>IF(A138="","",MIN('Calculator'!$B$10,C138+E138))</f>
        <v>2398.21</v>
      </c>
      <c r="E138" s="22">
        <f>IF(A138="","",ROUND(C138*'Calculator'!$B$5/12,2))</f>
        <v>1625.18</v>
      </c>
      <c r="F138" s="22">
        <f>IF(A138="","",D138-E138)</f>
        <v>773.03</v>
      </c>
      <c r="G138" s="22">
        <f>IF(A138="","",MAX(0,MIN(N('Calculator'!$B$8),C138-F138)))</f>
        <v>0</v>
      </c>
      <c r="H138" s="23">
        <f>IF(A138="","",ROUND(C138-F138-G138,2))</f>
        <v>324262.31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IF(A139="","",EDATE('Calculator'!$B$7,A139-1))</f>
        <v>50479</v>
      </c>
      <c r="C139" s="22">
        <f>IF(A139="","",H138)</f>
        <v>324262.31</v>
      </c>
      <c r="D139" s="22">
        <f>IF(A139="","",MIN('Calculator'!$B$10,C139+E139))</f>
        <v>2398.21</v>
      </c>
      <c r="E139" s="22">
        <f>IF(A139="","",ROUND(C139*'Calculator'!$B$5/12,2))</f>
        <v>1621.31</v>
      </c>
      <c r="F139" s="22">
        <f>IF(A139="","",D139-E139)</f>
        <v>776.9</v>
      </c>
      <c r="G139" s="22">
        <f>IF(A139="","",MAX(0,MIN(N('Calculator'!$B$8),C139-F139)))</f>
        <v>0</v>
      </c>
      <c r="H139" s="23">
        <f>IF(A139="","",ROUND(C139-F139-G139,2))</f>
        <v>323485.41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IF(A140="","",EDATE('Calculator'!$B$7,A140-1))</f>
        <v>50510</v>
      </c>
      <c r="C140" s="22">
        <f>IF(A140="","",H139)</f>
        <v>323485.41</v>
      </c>
      <c r="D140" s="22">
        <f>IF(A140="","",MIN('Calculator'!$B$10,C140+E140))</f>
        <v>2398.21</v>
      </c>
      <c r="E140" s="22">
        <f>IF(A140="","",ROUND(C140*'Calculator'!$B$5/12,2))</f>
        <v>1617.43</v>
      </c>
      <c r="F140" s="22">
        <f>IF(A140="","",D140-E140)</f>
        <v>780.78</v>
      </c>
      <c r="G140" s="22">
        <f>IF(A140="","",MAX(0,MIN(N('Calculator'!$B$8),C140-F140)))</f>
        <v>0</v>
      </c>
      <c r="H140" s="23">
        <f>IF(A140="","",ROUND(C140-F140-G140,2))</f>
        <v>322704.63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IF(A141="","",EDATE('Calculator'!$B$7,A141-1))</f>
        <v>50540</v>
      </c>
      <c r="C141" s="22">
        <f>IF(A141="","",H140)</f>
        <v>322704.63</v>
      </c>
      <c r="D141" s="22">
        <f>IF(A141="","",MIN('Calculator'!$B$10,C141+E141))</f>
        <v>2398.21</v>
      </c>
      <c r="E141" s="22">
        <f>IF(A141="","",ROUND(C141*'Calculator'!$B$5/12,2))</f>
        <v>1613.52</v>
      </c>
      <c r="F141" s="22">
        <f>IF(A141="","",D141-E141)</f>
        <v>784.69</v>
      </c>
      <c r="G141" s="22">
        <f>IF(A141="","",MAX(0,MIN(N('Calculator'!$B$8),C141-F141)))</f>
        <v>0</v>
      </c>
      <c r="H141" s="23">
        <f>IF(A141="","",ROUND(C141-F141-G141,2))</f>
        <v>321919.94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IF(A142="","",EDATE('Calculator'!$B$7,A142-1))</f>
        <v>50571</v>
      </c>
      <c r="C142" s="22">
        <f>IF(A142="","",H141)</f>
        <v>321919.94</v>
      </c>
      <c r="D142" s="22">
        <f>IF(A142="","",MIN('Calculator'!$B$10,C142+E142))</f>
        <v>2398.21</v>
      </c>
      <c r="E142" s="22">
        <f>IF(A142="","",ROUND(C142*'Calculator'!$B$5/12,2))</f>
        <v>1609.6</v>
      </c>
      <c r="F142" s="22">
        <f>IF(A142="","",D142-E142)</f>
        <v>788.61</v>
      </c>
      <c r="G142" s="22">
        <f>IF(A142="","",MAX(0,MIN(N('Calculator'!$B$8),C142-F142)))</f>
        <v>0</v>
      </c>
      <c r="H142" s="23">
        <f>IF(A142="","",ROUND(C142-F142-G142,2))</f>
        <v>321131.33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IF(A143="","",EDATE('Calculator'!$B$7,A143-1))</f>
        <v>50601</v>
      </c>
      <c r="C143" s="22">
        <f>IF(A143="","",H142)</f>
        <v>321131.33</v>
      </c>
      <c r="D143" s="22">
        <f>IF(A143="","",MIN('Calculator'!$B$10,C143+E143))</f>
        <v>2398.21</v>
      </c>
      <c r="E143" s="22">
        <f>IF(A143="","",ROUND(C143*'Calculator'!$B$5/12,2))</f>
        <v>1605.66</v>
      </c>
      <c r="F143" s="22">
        <f>IF(A143="","",D143-E143)</f>
        <v>792.55</v>
      </c>
      <c r="G143" s="22">
        <f>IF(A143="","",MAX(0,MIN(N('Calculator'!$B$8),C143-F143)))</f>
        <v>0</v>
      </c>
      <c r="H143" s="23">
        <f>IF(A143="","",ROUND(C143-F143-G143,2))</f>
        <v>320338.78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IF(A144="","",EDATE('Calculator'!$B$7,A144-1))</f>
        <v>50632</v>
      </c>
      <c r="C144" s="22">
        <f>IF(A144="","",H143)</f>
        <v>320338.78</v>
      </c>
      <c r="D144" s="22">
        <f>IF(A144="","",MIN('Calculator'!$B$10,C144+E144))</f>
        <v>2398.21</v>
      </c>
      <c r="E144" s="22">
        <f>IF(A144="","",ROUND(C144*'Calculator'!$B$5/12,2))</f>
        <v>1601.69</v>
      </c>
      <c r="F144" s="22">
        <f>IF(A144="","",D144-E144)</f>
        <v>796.52</v>
      </c>
      <c r="G144" s="22">
        <f>IF(A144="","",MAX(0,MIN(N('Calculator'!$B$8),C144-F144)))</f>
        <v>0</v>
      </c>
      <c r="H144" s="23">
        <f>IF(A144="","",ROUND(C144-F144-G144,2))</f>
        <v>319542.26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IF(A145="","",EDATE('Calculator'!$B$7,A145-1))</f>
        <v>50663</v>
      </c>
      <c r="C145" s="22">
        <f>IF(A145="","",H144)</f>
        <v>319542.26</v>
      </c>
      <c r="D145" s="22">
        <f>IF(A145="","",MIN('Calculator'!$B$10,C145+E145))</f>
        <v>2398.21</v>
      </c>
      <c r="E145" s="22">
        <f>IF(A145="","",ROUND(C145*'Calculator'!$B$5/12,2))</f>
        <v>1597.71</v>
      </c>
      <c r="F145" s="22">
        <f>IF(A145="","",D145-E145)</f>
        <v>800.5</v>
      </c>
      <c r="G145" s="22">
        <f>IF(A145="","",MAX(0,MIN(N('Calculator'!$B$8),C145-F145)))</f>
        <v>0</v>
      </c>
      <c r="H145" s="23">
        <f>IF(A145="","",ROUND(C145-F145-G145,2))</f>
        <v>318741.76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IF(A146="","",EDATE('Calculator'!$B$7,A146-1))</f>
        <v>50693</v>
      </c>
      <c r="C146" s="22">
        <f>IF(A146="","",H145)</f>
        <v>318741.76</v>
      </c>
      <c r="D146" s="22">
        <f>IF(A146="","",MIN('Calculator'!$B$10,C146+E146))</f>
        <v>2398.21</v>
      </c>
      <c r="E146" s="22">
        <f>IF(A146="","",ROUND(C146*'Calculator'!$B$5/12,2))</f>
        <v>1593.71</v>
      </c>
      <c r="F146" s="22">
        <f>IF(A146="","",D146-E146)</f>
        <v>804.5</v>
      </c>
      <c r="G146" s="22">
        <f>IF(A146="","",MAX(0,MIN(N('Calculator'!$B$8),C146-F146)))</f>
        <v>0</v>
      </c>
      <c r="H146" s="23">
        <f>IF(A146="","",ROUND(C146-F146-G146,2))</f>
        <v>317937.26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IF(A147="","",EDATE('Calculator'!$B$7,A147-1))</f>
        <v>50724</v>
      </c>
      <c r="C147" s="22">
        <f>IF(A147="","",H146)</f>
        <v>317937.26</v>
      </c>
      <c r="D147" s="22">
        <f>IF(A147="","",MIN('Calculator'!$B$10,C147+E147))</f>
        <v>2398.21</v>
      </c>
      <c r="E147" s="22">
        <f>IF(A147="","",ROUND(C147*'Calculator'!$B$5/12,2))</f>
        <v>1589.69</v>
      </c>
      <c r="F147" s="22">
        <f>IF(A147="","",D147-E147)</f>
        <v>808.52</v>
      </c>
      <c r="G147" s="22">
        <f>IF(A147="","",MAX(0,MIN(N('Calculator'!$B$8),C147-F147)))</f>
        <v>0</v>
      </c>
      <c r="H147" s="23">
        <f>IF(A147="","",ROUND(C147-F147-G147,2))</f>
        <v>317128.74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IF(A148="","",EDATE('Calculator'!$B$7,A148-1))</f>
        <v>50754</v>
      </c>
      <c r="C148" s="22">
        <f>IF(A148="","",H147)</f>
        <v>317128.74</v>
      </c>
      <c r="D148" s="22">
        <f>IF(A148="","",MIN('Calculator'!$B$10,C148+E148))</f>
        <v>2398.21</v>
      </c>
      <c r="E148" s="22">
        <f>IF(A148="","",ROUND(C148*'Calculator'!$B$5/12,2))</f>
        <v>1585.64</v>
      </c>
      <c r="F148" s="22">
        <f>IF(A148="","",D148-E148)</f>
        <v>812.57</v>
      </c>
      <c r="G148" s="22">
        <f>IF(A148="","",MAX(0,MIN(N('Calculator'!$B$8),C148-F148)))</f>
        <v>0</v>
      </c>
      <c r="H148" s="23">
        <f>IF(A148="","",ROUND(C148-F148-G148,2))</f>
        <v>316316.17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IF(A149="","",EDATE('Calculator'!$B$7,A149-1))</f>
        <v>50785</v>
      </c>
      <c r="C149" s="22">
        <f>IF(A149="","",H148)</f>
        <v>316316.17</v>
      </c>
      <c r="D149" s="22">
        <f>IF(A149="","",MIN('Calculator'!$B$10,C149+E149))</f>
        <v>2398.21</v>
      </c>
      <c r="E149" s="22">
        <f>IF(A149="","",ROUND(C149*'Calculator'!$B$5/12,2))</f>
        <v>1581.58</v>
      </c>
      <c r="F149" s="22">
        <f>IF(A149="","",D149-E149)</f>
        <v>816.63</v>
      </c>
      <c r="G149" s="22">
        <f>IF(A149="","",MAX(0,MIN(N('Calculator'!$B$8),C149-F149)))</f>
        <v>0</v>
      </c>
      <c r="H149" s="23">
        <f>IF(A149="","",ROUND(C149-F149-G149,2))</f>
        <v>315499.54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IF(A150="","",EDATE('Calculator'!$B$7,A150-1))</f>
        <v>50816</v>
      </c>
      <c r="C150" s="22">
        <f>IF(A150="","",H149)</f>
        <v>315499.54</v>
      </c>
      <c r="D150" s="22">
        <f>IF(A150="","",MIN('Calculator'!$B$10,C150+E150))</f>
        <v>2398.21</v>
      </c>
      <c r="E150" s="22">
        <f>IF(A150="","",ROUND(C150*'Calculator'!$B$5/12,2))</f>
        <v>1577.5</v>
      </c>
      <c r="F150" s="22">
        <f>IF(A150="","",D150-E150)</f>
        <v>820.71</v>
      </c>
      <c r="G150" s="22">
        <f>IF(A150="","",MAX(0,MIN(N('Calculator'!$B$8),C150-F150)))</f>
        <v>0</v>
      </c>
      <c r="H150" s="23">
        <f>IF(A150="","",ROUND(C150-F150-G150,2))</f>
        <v>314678.83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IF(A151="","",EDATE('Calculator'!$B$7,A151-1))</f>
        <v>50844</v>
      </c>
      <c r="C151" s="22">
        <f>IF(A151="","",H150)</f>
        <v>314678.83</v>
      </c>
      <c r="D151" s="22">
        <f>IF(A151="","",MIN('Calculator'!$B$10,C151+E151))</f>
        <v>2398.21</v>
      </c>
      <c r="E151" s="22">
        <f>IF(A151="","",ROUND(C151*'Calculator'!$B$5/12,2))</f>
        <v>1573.39</v>
      </c>
      <c r="F151" s="22">
        <f>IF(A151="","",D151-E151)</f>
        <v>824.82</v>
      </c>
      <c r="G151" s="22">
        <f>IF(A151="","",MAX(0,MIN(N('Calculator'!$B$8),C151-F151)))</f>
        <v>0</v>
      </c>
      <c r="H151" s="23">
        <f>IF(A151="","",ROUND(C151-F151-G151,2))</f>
        <v>313854.01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IF(A152="","",EDATE('Calculator'!$B$7,A152-1))</f>
        <v>50875</v>
      </c>
      <c r="C152" s="22">
        <f>IF(A152="","",H151)</f>
        <v>313854.01</v>
      </c>
      <c r="D152" s="22">
        <f>IF(A152="","",MIN('Calculator'!$B$10,C152+E152))</f>
        <v>2398.21</v>
      </c>
      <c r="E152" s="22">
        <f>IF(A152="","",ROUND(C152*'Calculator'!$B$5/12,2))</f>
        <v>1569.27</v>
      </c>
      <c r="F152" s="22">
        <f>IF(A152="","",D152-E152)</f>
        <v>828.94</v>
      </c>
      <c r="G152" s="22">
        <f>IF(A152="","",MAX(0,MIN(N('Calculator'!$B$8),C152-F152)))</f>
        <v>0</v>
      </c>
      <c r="H152" s="23">
        <f>IF(A152="","",ROUND(C152-F152-G152,2))</f>
        <v>313025.07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IF(A153="","",EDATE('Calculator'!$B$7,A153-1))</f>
        <v>50905</v>
      </c>
      <c r="C153" s="22">
        <f>IF(A153="","",H152)</f>
        <v>313025.07</v>
      </c>
      <c r="D153" s="22">
        <f>IF(A153="","",MIN('Calculator'!$B$10,C153+E153))</f>
        <v>2398.21</v>
      </c>
      <c r="E153" s="22">
        <f>IF(A153="","",ROUND(C153*'Calculator'!$B$5/12,2))</f>
        <v>1565.13</v>
      </c>
      <c r="F153" s="22">
        <f>IF(A153="","",D153-E153)</f>
        <v>833.08</v>
      </c>
      <c r="G153" s="22">
        <f>IF(A153="","",MAX(0,MIN(N('Calculator'!$B$8),C153-F153)))</f>
        <v>0</v>
      </c>
      <c r="H153" s="23">
        <f>IF(A153="","",ROUND(C153-F153-G153,2))</f>
        <v>312191.99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IF(A154="","",EDATE('Calculator'!$B$7,A154-1))</f>
        <v>50936</v>
      </c>
      <c r="C154" s="22">
        <f>IF(A154="","",H153)</f>
        <v>312191.99</v>
      </c>
      <c r="D154" s="22">
        <f>IF(A154="","",MIN('Calculator'!$B$10,C154+E154))</f>
        <v>2398.21</v>
      </c>
      <c r="E154" s="22">
        <f>IF(A154="","",ROUND(C154*'Calculator'!$B$5/12,2))</f>
        <v>1560.96</v>
      </c>
      <c r="F154" s="22">
        <f>IF(A154="","",D154-E154)</f>
        <v>837.25</v>
      </c>
      <c r="G154" s="22">
        <f>IF(A154="","",MAX(0,MIN(N('Calculator'!$B$8),C154-F154)))</f>
        <v>0</v>
      </c>
      <c r="H154" s="23">
        <f>IF(A154="","",ROUND(C154-F154-G154,2))</f>
        <v>311354.74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IF(A155="","",EDATE('Calculator'!$B$7,A155-1))</f>
        <v>50966</v>
      </c>
      <c r="C155" s="22">
        <f>IF(A155="","",H154)</f>
        <v>311354.74</v>
      </c>
      <c r="D155" s="22">
        <f>IF(A155="","",MIN('Calculator'!$B$10,C155+E155))</f>
        <v>2398.21</v>
      </c>
      <c r="E155" s="22">
        <f>IF(A155="","",ROUND(C155*'Calculator'!$B$5/12,2))</f>
        <v>1556.77</v>
      </c>
      <c r="F155" s="22">
        <f>IF(A155="","",D155-E155)</f>
        <v>841.44</v>
      </c>
      <c r="G155" s="22">
        <f>IF(A155="","",MAX(0,MIN(N('Calculator'!$B$8),C155-F155)))</f>
        <v>0</v>
      </c>
      <c r="H155" s="23">
        <f>IF(A155="","",ROUND(C155-F155-G155,2))</f>
        <v>310513.3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IF(A156="","",EDATE('Calculator'!$B$7,A156-1))</f>
        <v>50997</v>
      </c>
      <c r="C156" s="22">
        <f>IF(A156="","",H155)</f>
        <v>310513.3</v>
      </c>
      <c r="D156" s="22">
        <f>IF(A156="","",MIN('Calculator'!$B$10,C156+E156))</f>
        <v>2398.21</v>
      </c>
      <c r="E156" s="22">
        <f>IF(A156="","",ROUND(C156*'Calculator'!$B$5/12,2))</f>
        <v>1552.57</v>
      </c>
      <c r="F156" s="22">
        <f>IF(A156="","",D156-E156)</f>
        <v>845.64</v>
      </c>
      <c r="G156" s="22">
        <f>IF(A156="","",MAX(0,MIN(N('Calculator'!$B$8),C156-F156)))</f>
        <v>0</v>
      </c>
      <c r="H156" s="23">
        <f>IF(A156="","",ROUND(C156-F156-G156,2))</f>
        <v>309667.66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IF(A157="","",EDATE('Calculator'!$B$7,A157-1))</f>
        <v>51028</v>
      </c>
      <c r="C157" s="22">
        <f>IF(A157="","",H156)</f>
        <v>309667.66</v>
      </c>
      <c r="D157" s="22">
        <f>IF(A157="","",MIN('Calculator'!$B$10,C157+E157))</f>
        <v>2398.21</v>
      </c>
      <c r="E157" s="22">
        <f>IF(A157="","",ROUND(C157*'Calculator'!$B$5/12,2))</f>
        <v>1548.34</v>
      </c>
      <c r="F157" s="22">
        <f>IF(A157="","",D157-E157)</f>
        <v>849.87</v>
      </c>
      <c r="G157" s="22">
        <f>IF(A157="","",MAX(0,MIN(N('Calculator'!$B$8),C157-F157)))</f>
        <v>0</v>
      </c>
      <c r="H157" s="23">
        <f>IF(A157="","",ROUND(C157-F157-G157,2))</f>
        <v>308817.79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IF(A158="","",EDATE('Calculator'!$B$7,A158-1))</f>
        <v>51058</v>
      </c>
      <c r="C158" s="22">
        <f>IF(A158="","",H157)</f>
        <v>308817.79</v>
      </c>
      <c r="D158" s="22">
        <f>IF(A158="","",MIN('Calculator'!$B$10,C158+E158))</f>
        <v>2398.21</v>
      </c>
      <c r="E158" s="22">
        <f>IF(A158="","",ROUND(C158*'Calculator'!$B$5/12,2))</f>
        <v>1544.09</v>
      </c>
      <c r="F158" s="22">
        <f>IF(A158="","",D158-E158)</f>
        <v>854.12</v>
      </c>
      <c r="G158" s="22">
        <f>IF(A158="","",MAX(0,MIN(N('Calculator'!$B$8),C158-F158)))</f>
        <v>0</v>
      </c>
      <c r="H158" s="23">
        <f>IF(A158="","",ROUND(C158-F158-G158,2))</f>
        <v>307963.67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IF(A159="","",EDATE('Calculator'!$B$7,A159-1))</f>
        <v>51089</v>
      </c>
      <c r="C159" s="22">
        <f>IF(A159="","",H158)</f>
        <v>307963.67</v>
      </c>
      <c r="D159" s="22">
        <f>IF(A159="","",MIN('Calculator'!$B$10,C159+E159))</f>
        <v>2398.21</v>
      </c>
      <c r="E159" s="22">
        <f>IF(A159="","",ROUND(C159*'Calculator'!$B$5/12,2))</f>
        <v>1539.82</v>
      </c>
      <c r="F159" s="22">
        <f>IF(A159="","",D159-E159)</f>
        <v>858.39</v>
      </c>
      <c r="G159" s="22">
        <f>IF(A159="","",MAX(0,MIN(N('Calculator'!$B$8),C159-F159)))</f>
        <v>0</v>
      </c>
      <c r="H159" s="23">
        <f>IF(A159="","",ROUND(C159-F159-G159,2))</f>
        <v>307105.28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IF(A160="","",EDATE('Calculator'!$B$7,A160-1))</f>
        <v>51119</v>
      </c>
      <c r="C160" s="22">
        <f>IF(A160="","",H159)</f>
        <v>307105.28</v>
      </c>
      <c r="D160" s="22">
        <f>IF(A160="","",MIN('Calculator'!$B$10,C160+E160))</f>
        <v>2398.21</v>
      </c>
      <c r="E160" s="22">
        <f>IF(A160="","",ROUND(C160*'Calculator'!$B$5/12,2))</f>
        <v>1535.53</v>
      </c>
      <c r="F160" s="22">
        <f>IF(A160="","",D160-E160)</f>
        <v>862.68</v>
      </c>
      <c r="G160" s="22">
        <f>IF(A160="","",MAX(0,MIN(N('Calculator'!$B$8),C160-F160)))</f>
        <v>0</v>
      </c>
      <c r="H160" s="23">
        <f>IF(A160="","",ROUND(C160-F160-G160,2))</f>
        <v>306242.6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IF(A161="","",EDATE('Calculator'!$B$7,A161-1))</f>
        <v>51150</v>
      </c>
      <c r="C161" s="22">
        <f>IF(A161="","",H160)</f>
        <v>306242.6</v>
      </c>
      <c r="D161" s="22">
        <f>IF(A161="","",MIN('Calculator'!$B$10,C161+E161))</f>
        <v>2398.21</v>
      </c>
      <c r="E161" s="22">
        <f>IF(A161="","",ROUND(C161*'Calculator'!$B$5/12,2))</f>
        <v>1531.21</v>
      </c>
      <c r="F161" s="22">
        <f>IF(A161="","",D161-E161)</f>
        <v>867</v>
      </c>
      <c r="G161" s="22">
        <f>IF(A161="","",MAX(0,MIN(N('Calculator'!$B$8),C161-F161)))</f>
        <v>0</v>
      </c>
      <c r="H161" s="23">
        <f>IF(A161="","",ROUND(C161-F161-G161,2))</f>
        <v>305375.6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IF(A162="","",EDATE('Calculator'!$B$7,A162-1))</f>
        <v>51181</v>
      </c>
      <c r="C162" s="22">
        <f>IF(A162="","",H161)</f>
        <v>305375.6</v>
      </c>
      <c r="D162" s="22">
        <f>IF(A162="","",MIN('Calculator'!$B$10,C162+E162))</f>
        <v>2398.21</v>
      </c>
      <c r="E162" s="22">
        <f>IF(A162="","",ROUND(C162*'Calculator'!$B$5/12,2))</f>
        <v>1526.88</v>
      </c>
      <c r="F162" s="22">
        <f>IF(A162="","",D162-E162)</f>
        <v>871.33</v>
      </c>
      <c r="G162" s="22">
        <f>IF(A162="","",MAX(0,MIN(N('Calculator'!$B$8),C162-F162)))</f>
        <v>0</v>
      </c>
      <c r="H162" s="23">
        <f>IF(A162="","",ROUND(C162-F162-G162,2))</f>
        <v>304504.27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IF(A163="","",EDATE('Calculator'!$B$7,A163-1))</f>
        <v>51210</v>
      </c>
      <c r="C163" s="22">
        <f>IF(A163="","",H162)</f>
        <v>304504.27</v>
      </c>
      <c r="D163" s="22">
        <f>IF(A163="","",MIN('Calculator'!$B$10,C163+E163))</f>
        <v>2398.21</v>
      </c>
      <c r="E163" s="22">
        <f>IF(A163="","",ROUND(C163*'Calculator'!$B$5/12,2))</f>
        <v>1522.52</v>
      </c>
      <c r="F163" s="22">
        <f>IF(A163="","",D163-E163)</f>
        <v>875.69</v>
      </c>
      <c r="G163" s="22">
        <f>IF(A163="","",MAX(0,MIN(N('Calculator'!$B$8),C163-F163)))</f>
        <v>0</v>
      </c>
      <c r="H163" s="23">
        <f>IF(A163="","",ROUND(C163-F163-G163,2))</f>
        <v>303628.58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IF(A164="","",EDATE('Calculator'!$B$7,A164-1))</f>
        <v>51241</v>
      </c>
      <c r="C164" s="22">
        <f>IF(A164="","",H163)</f>
        <v>303628.58</v>
      </c>
      <c r="D164" s="22">
        <f>IF(A164="","",MIN('Calculator'!$B$10,C164+E164))</f>
        <v>2398.21</v>
      </c>
      <c r="E164" s="22">
        <f>IF(A164="","",ROUND(C164*'Calculator'!$B$5/12,2))</f>
        <v>1518.14</v>
      </c>
      <c r="F164" s="22">
        <f>IF(A164="","",D164-E164)</f>
        <v>880.07</v>
      </c>
      <c r="G164" s="22">
        <f>IF(A164="","",MAX(0,MIN(N('Calculator'!$B$8),C164-F164)))</f>
        <v>0</v>
      </c>
      <c r="H164" s="23">
        <f>IF(A164="","",ROUND(C164-F164-G164,2))</f>
        <v>302748.51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IF(A165="","",EDATE('Calculator'!$B$7,A165-1))</f>
        <v>51271</v>
      </c>
      <c r="C165" s="22">
        <f>IF(A165="","",H164)</f>
        <v>302748.51</v>
      </c>
      <c r="D165" s="22">
        <f>IF(A165="","",MIN('Calculator'!$B$10,C165+E165))</f>
        <v>2398.21</v>
      </c>
      <c r="E165" s="22">
        <f>IF(A165="","",ROUND(C165*'Calculator'!$B$5/12,2))</f>
        <v>1513.74</v>
      </c>
      <c r="F165" s="22">
        <f>IF(A165="","",D165-E165)</f>
        <v>884.47</v>
      </c>
      <c r="G165" s="22">
        <f>IF(A165="","",MAX(0,MIN(N('Calculator'!$B$8),C165-F165)))</f>
        <v>0</v>
      </c>
      <c r="H165" s="23">
        <f>IF(A165="","",ROUND(C165-F165-G165,2))</f>
        <v>301864.04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IF(A166="","",EDATE('Calculator'!$B$7,A166-1))</f>
        <v>51302</v>
      </c>
      <c r="C166" s="22">
        <f>IF(A166="","",H165)</f>
        <v>301864.04</v>
      </c>
      <c r="D166" s="22">
        <f>IF(A166="","",MIN('Calculator'!$B$10,C166+E166))</f>
        <v>2398.21</v>
      </c>
      <c r="E166" s="22">
        <f>IF(A166="","",ROUND(C166*'Calculator'!$B$5/12,2))</f>
        <v>1509.32</v>
      </c>
      <c r="F166" s="22">
        <f>IF(A166="","",D166-E166)</f>
        <v>888.89</v>
      </c>
      <c r="G166" s="22">
        <f>IF(A166="","",MAX(0,MIN(N('Calculator'!$B$8),C166-F166)))</f>
        <v>0</v>
      </c>
      <c r="H166" s="23">
        <f>IF(A166="","",ROUND(C166-F166-G166,2))</f>
        <v>300975.15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IF(A167="","",EDATE('Calculator'!$B$7,A167-1))</f>
        <v>51332</v>
      </c>
      <c r="C167" s="22">
        <f>IF(A167="","",H166)</f>
        <v>300975.15</v>
      </c>
      <c r="D167" s="22">
        <f>IF(A167="","",MIN('Calculator'!$B$10,C167+E167))</f>
        <v>2398.21</v>
      </c>
      <c r="E167" s="22">
        <f>IF(A167="","",ROUND(C167*'Calculator'!$B$5/12,2))</f>
        <v>1504.88</v>
      </c>
      <c r="F167" s="22">
        <f>IF(A167="","",D167-E167)</f>
        <v>893.33</v>
      </c>
      <c r="G167" s="22">
        <f>IF(A167="","",MAX(0,MIN(N('Calculator'!$B$8),C167-F167)))</f>
        <v>0</v>
      </c>
      <c r="H167" s="23">
        <f>IF(A167="","",ROUND(C167-F167-G167,2))</f>
        <v>300081.82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IF(A168="","",EDATE('Calculator'!$B$7,A168-1))</f>
        <v>51363</v>
      </c>
      <c r="C168" s="22">
        <f>IF(A168="","",H167)</f>
        <v>300081.82</v>
      </c>
      <c r="D168" s="22">
        <f>IF(A168="","",MIN('Calculator'!$B$10,C168+E168))</f>
        <v>2398.21</v>
      </c>
      <c r="E168" s="22">
        <f>IF(A168="","",ROUND(C168*'Calculator'!$B$5/12,2))</f>
        <v>1500.41</v>
      </c>
      <c r="F168" s="22">
        <f>IF(A168="","",D168-E168)</f>
        <v>897.8</v>
      </c>
      <c r="G168" s="22">
        <f>IF(A168="","",MAX(0,MIN(N('Calculator'!$B$8),C168-F168)))</f>
        <v>0</v>
      </c>
      <c r="H168" s="23">
        <f>IF(A168="","",ROUND(C168-F168-G168,2))</f>
        <v>299184.02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IF(A169="","",EDATE('Calculator'!$B$7,A169-1))</f>
        <v>51394</v>
      </c>
      <c r="C169" s="22">
        <f>IF(A169="","",H168)</f>
        <v>299184.02</v>
      </c>
      <c r="D169" s="22">
        <f>IF(A169="","",MIN('Calculator'!$B$10,C169+E169))</f>
        <v>2398.21</v>
      </c>
      <c r="E169" s="22">
        <f>IF(A169="","",ROUND(C169*'Calculator'!$B$5/12,2))</f>
        <v>1495.92</v>
      </c>
      <c r="F169" s="22">
        <f>IF(A169="","",D169-E169)</f>
        <v>902.29</v>
      </c>
      <c r="G169" s="22">
        <f>IF(A169="","",MAX(0,MIN(N('Calculator'!$B$8),C169-F169)))</f>
        <v>0</v>
      </c>
      <c r="H169" s="23">
        <f>IF(A169="","",ROUND(C169-F169-G169,2))</f>
        <v>298281.73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IF(A170="","",EDATE('Calculator'!$B$7,A170-1))</f>
        <v>51424</v>
      </c>
      <c r="C170" s="22">
        <f>IF(A170="","",H169)</f>
        <v>298281.73</v>
      </c>
      <c r="D170" s="22">
        <f>IF(A170="","",MIN('Calculator'!$B$10,C170+E170))</f>
        <v>2398.21</v>
      </c>
      <c r="E170" s="22">
        <f>IF(A170="","",ROUND(C170*'Calculator'!$B$5/12,2))</f>
        <v>1491.41</v>
      </c>
      <c r="F170" s="22">
        <f>IF(A170="","",D170-E170)</f>
        <v>906.8</v>
      </c>
      <c r="G170" s="22">
        <f>IF(A170="","",MAX(0,MIN(N('Calculator'!$B$8),C170-F170)))</f>
        <v>0</v>
      </c>
      <c r="H170" s="23">
        <f>IF(A170="","",ROUND(C170-F170-G170,2))</f>
        <v>297374.93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IF(A171="","",EDATE('Calculator'!$B$7,A171-1))</f>
        <v>51455</v>
      </c>
      <c r="C171" s="22">
        <f>IF(A171="","",H170)</f>
        <v>297374.93</v>
      </c>
      <c r="D171" s="22">
        <f>IF(A171="","",MIN('Calculator'!$B$10,C171+E171))</f>
        <v>2398.21</v>
      </c>
      <c r="E171" s="22">
        <f>IF(A171="","",ROUND(C171*'Calculator'!$B$5/12,2))</f>
        <v>1486.87</v>
      </c>
      <c r="F171" s="22">
        <f>IF(A171="","",D171-E171)</f>
        <v>911.34</v>
      </c>
      <c r="G171" s="22">
        <f>IF(A171="","",MAX(0,MIN(N('Calculator'!$B$8),C171-F171)))</f>
        <v>0</v>
      </c>
      <c r="H171" s="23">
        <f>IF(A171="","",ROUND(C171-F171-G171,2))</f>
        <v>296463.59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IF(A172="","",EDATE('Calculator'!$B$7,A172-1))</f>
        <v>51485</v>
      </c>
      <c r="C172" s="22">
        <f>IF(A172="","",H171)</f>
        <v>296463.59</v>
      </c>
      <c r="D172" s="22">
        <f>IF(A172="","",MIN('Calculator'!$B$10,C172+E172))</f>
        <v>2398.21</v>
      </c>
      <c r="E172" s="22">
        <f>IF(A172="","",ROUND(C172*'Calculator'!$B$5/12,2))</f>
        <v>1482.32</v>
      </c>
      <c r="F172" s="22">
        <f>IF(A172="","",D172-E172)</f>
        <v>915.89</v>
      </c>
      <c r="G172" s="22">
        <f>IF(A172="","",MAX(0,MIN(N('Calculator'!$B$8),C172-F172)))</f>
        <v>0</v>
      </c>
      <c r="H172" s="23">
        <f>IF(A172="","",ROUND(C172-F172-G172,2))</f>
        <v>295547.7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IF(A173="","",EDATE('Calculator'!$B$7,A173-1))</f>
        <v>51516</v>
      </c>
      <c r="C173" s="22">
        <f>IF(A173="","",H172)</f>
        <v>295547.7</v>
      </c>
      <c r="D173" s="22">
        <f>IF(A173="","",MIN('Calculator'!$B$10,C173+E173))</f>
        <v>2398.21</v>
      </c>
      <c r="E173" s="22">
        <f>IF(A173="","",ROUND(C173*'Calculator'!$B$5/12,2))</f>
        <v>1477.74</v>
      </c>
      <c r="F173" s="22">
        <f>IF(A173="","",D173-E173)</f>
        <v>920.47</v>
      </c>
      <c r="G173" s="22">
        <f>IF(A173="","",MAX(0,MIN(N('Calculator'!$B$8),C173-F173)))</f>
        <v>0</v>
      </c>
      <c r="H173" s="23">
        <f>IF(A173="","",ROUND(C173-F173-G173,2))</f>
        <v>294627.23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IF(A174="","",EDATE('Calculator'!$B$7,A174-1))</f>
        <v>51547</v>
      </c>
      <c r="C174" s="22">
        <f>IF(A174="","",H173)</f>
        <v>294627.23</v>
      </c>
      <c r="D174" s="22">
        <f>IF(A174="","",MIN('Calculator'!$B$10,C174+E174))</f>
        <v>2398.21</v>
      </c>
      <c r="E174" s="22">
        <f>IF(A174="","",ROUND(C174*'Calculator'!$B$5/12,2))</f>
        <v>1473.14</v>
      </c>
      <c r="F174" s="22">
        <f>IF(A174="","",D174-E174)</f>
        <v>925.07</v>
      </c>
      <c r="G174" s="22">
        <f>IF(A174="","",MAX(0,MIN(N('Calculator'!$B$8),C174-F174)))</f>
        <v>0</v>
      </c>
      <c r="H174" s="23">
        <f>IF(A174="","",ROUND(C174-F174-G174,2))</f>
        <v>293702.16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IF(A175="","",EDATE('Calculator'!$B$7,A175-1))</f>
        <v>51575</v>
      </c>
      <c r="C175" s="22">
        <f>IF(A175="","",H174)</f>
        <v>293702.16</v>
      </c>
      <c r="D175" s="22">
        <f>IF(A175="","",MIN('Calculator'!$B$10,C175+E175))</f>
        <v>2398.21</v>
      </c>
      <c r="E175" s="22">
        <f>IF(A175="","",ROUND(C175*'Calculator'!$B$5/12,2))</f>
        <v>1468.51</v>
      </c>
      <c r="F175" s="22">
        <f>IF(A175="","",D175-E175)</f>
        <v>929.7</v>
      </c>
      <c r="G175" s="22">
        <f>IF(A175="","",MAX(0,MIN(N('Calculator'!$B$8),C175-F175)))</f>
        <v>0</v>
      </c>
      <c r="H175" s="23">
        <f>IF(A175="","",ROUND(C175-F175-G175,2))</f>
        <v>292772.46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IF(A176="","",EDATE('Calculator'!$B$7,A176-1))</f>
        <v>51606</v>
      </c>
      <c r="C176" s="22">
        <f>IF(A176="","",H175)</f>
        <v>292772.46</v>
      </c>
      <c r="D176" s="22">
        <f>IF(A176="","",MIN('Calculator'!$B$10,C176+E176))</f>
        <v>2398.21</v>
      </c>
      <c r="E176" s="22">
        <f>IF(A176="","",ROUND(C176*'Calculator'!$B$5/12,2))</f>
        <v>1463.86</v>
      </c>
      <c r="F176" s="22">
        <f>IF(A176="","",D176-E176)</f>
        <v>934.35</v>
      </c>
      <c r="G176" s="22">
        <f>IF(A176="","",MAX(0,MIN(N('Calculator'!$B$8),C176-F176)))</f>
        <v>0</v>
      </c>
      <c r="H176" s="23">
        <f>IF(A176="","",ROUND(C176-F176-G176,2))</f>
        <v>291838.11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IF(A177="","",EDATE('Calculator'!$B$7,A177-1))</f>
        <v>51636</v>
      </c>
      <c r="C177" s="22">
        <f>IF(A177="","",H176)</f>
        <v>291838.11</v>
      </c>
      <c r="D177" s="22">
        <f>IF(A177="","",MIN('Calculator'!$B$10,C177+E177))</f>
        <v>2398.21</v>
      </c>
      <c r="E177" s="22">
        <f>IF(A177="","",ROUND(C177*'Calculator'!$B$5/12,2))</f>
        <v>1459.19</v>
      </c>
      <c r="F177" s="22">
        <f>IF(A177="","",D177-E177)</f>
        <v>939.02</v>
      </c>
      <c r="G177" s="22">
        <f>IF(A177="","",MAX(0,MIN(N('Calculator'!$B$8),C177-F177)))</f>
        <v>0</v>
      </c>
      <c r="H177" s="23">
        <f>IF(A177="","",ROUND(C177-F177-G177,2))</f>
        <v>290899.09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IF(A178="","",EDATE('Calculator'!$B$7,A178-1))</f>
        <v>51667</v>
      </c>
      <c r="C178" s="22">
        <f>IF(A178="","",H177)</f>
        <v>290899.09</v>
      </c>
      <c r="D178" s="22">
        <f>IF(A178="","",MIN('Calculator'!$B$10,C178+E178))</f>
        <v>2398.21</v>
      </c>
      <c r="E178" s="22">
        <f>IF(A178="","",ROUND(C178*'Calculator'!$B$5/12,2))</f>
        <v>1454.5</v>
      </c>
      <c r="F178" s="22">
        <f>IF(A178="","",D178-E178)</f>
        <v>943.71</v>
      </c>
      <c r="G178" s="22">
        <f>IF(A178="","",MAX(0,MIN(N('Calculator'!$B$8),C178-F178)))</f>
        <v>0</v>
      </c>
      <c r="H178" s="23">
        <f>IF(A178="","",ROUND(C178-F178-G178,2))</f>
        <v>289955.38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IF(A179="","",EDATE('Calculator'!$B$7,A179-1))</f>
        <v>51697</v>
      </c>
      <c r="C179" s="22">
        <f>IF(A179="","",H178)</f>
        <v>289955.38</v>
      </c>
      <c r="D179" s="22">
        <f>IF(A179="","",MIN('Calculator'!$B$10,C179+E179))</f>
        <v>2398.21</v>
      </c>
      <c r="E179" s="22">
        <f>IF(A179="","",ROUND(C179*'Calculator'!$B$5/12,2))</f>
        <v>1449.78</v>
      </c>
      <c r="F179" s="22">
        <f>IF(A179="","",D179-E179)</f>
        <v>948.43</v>
      </c>
      <c r="G179" s="22">
        <f>IF(A179="","",MAX(0,MIN(N('Calculator'!$B$8),C179-F179)))</f>
        <v>0</v>
      </c>
      <c r="H179" s="23">
        <f>IF(A179="","",ROUND(C179-F179-G179,2))</f>
        <v>289006.95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IF(A180="","",EDATE('Calculator'!$B$7,A180-1))</f>
        <v>51728</v>
      </c>
      <c r="C180" s="22">
        <f>IF(A180="","",H179)</f>
        <v>289006.95</v>
      </c>
      <c r="D180" s="22">
        <f>IF(A180="","",MIN('Calculator'!$B$10,C180+E180))</f>
        <v>2398.21</v>
      </c>
      <c r="E180" s="22">
        <f>IF(A180="","",ROUND(C180*'Calculator'!$B$5/12,2))</f>
        <v>1445.03</v>
      </c>
      <c r="F180" s="22">
        <f>IF(A180="","",D180-E180)</f>
        <v>953.18</v>
      </c>
      <c r="G180" s="22">
        <f>IF(A180="","",MAX(0,MIN(N('Calculator'!$B$8),C180-F180)))</f>
        <v>0</v>
      </c>
      <c r="H180" s="23">
        <f>IF(A180="","",ROUND(C180-F180-G180,2))</f>
        <v>288053.77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IF(A181="","",EDATE('Calculator'!$B$7,A181-1))</f>
        <v>51759</v>
      </c>
      <c r="C181" s="22">
        <f>IF(A181="","",H180)</f>
        <v>288053.77</v>
      </c>
      <c r="D181" s="22">
        <f>IF(A181="","",MIN('Calculator'!$B$10,C181+E181))</f>
        <v>2398.21</v>
      </c>
      <c r="E181" s="22">
        <f>IF(A181="","",ROUND(C181*'Calculator'!$B$5/12,2))</f>
        <v>1440.27</v>
      </c>
      <c r="F181" s="22">
        <f>IF(A181="","",D181-E181)</f>
        <v>957.94</v>
      </c>
      <c r="G181" s="22">
        <f>IF(A181="","",MAX(0,MIN(N('Calculator'!$B$8),C181-F181)))</f>
        <v>0</v>
      </c>
      <c r="H181" s="23">
        <f>IF(A181="","",ROUND(C181-F181-G181,2))</f>
        <v>287095.83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IF(A182="","",EDATE('Calculator'!$B$7,A182-1))</f>
        <v>51789</v>
      </c>
      <c r="C182" s="22">
        <f>IF(A182="","",H181)</f>
        <v>287095.83</v>
      </c>
      <c r="D182" s="22">
        <f>IF(A182="","",MIN('Calculator'!$B$10,C182+E182))</f>
        <v>2398.21</v>
      </c>
      <c r="E182" s="22">
        <f>IF(A182="","",ROUND(C182*'Calculator'!$B$5/12,2))</f>
        <v>1435.48</v>
      </c>
      <c r="F182" s="22">
        <f>IF(A182="","",D182-E182)</f>
        <v>962.73</v>
      </c>
      <c r="G182" s="22">
        <f>IF(A182="","",MAX(0,MIN(N('Calculator'!$B$8),C182-F182)))</f>
        <v>0</v>
      </c>
      <c r="H182" s="23">
        <f>IF(A182="","",ROUND(C182-F182-G182,2))</f>
        <v>286133.1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IF(A183="","",EDATE('Calculator'!$B$7,A183-1))</f>
        <v>51820</v>
      </c>
      <c r="C183" s="22">
        <f>IF(A183="","",H182)</f>
        <v>286133.1</v>
      </c>
      <c r="D183" s="22">
        <f>IF(A183="","",MIN('Calculator'!$B$10,C183+E183))</f>
        <v>2398.21</v>
      </c>
      <c r="E183" s="22">
        <f>IF(A183="","",ROUND(C183*'Calculator'!$B$5/12,2))</f>
        <v>1430.67</v>
      </c>
      <c r="F183" s="22">
        <f>IF(A183="","",D183-E183)</f>
        <v>967.54</v>
      </c>
      <c r="G183" s="22">
        <f>IF(A183="","",MAX(0,MIN(N('Calculator'!$B$8),C183-F183)))</f>
        <v>0</v>
      </c>
      <c r="H183" s="23">
        <f>IF(A183="","",ROUND(C183-F183-G183,2))</f>
        <v>285165.56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IF(A184="","",EDATE('Calculator'!$B$7,A184-1))</f>
        <v>51850</v>
      </c>
      <c r="C184" s="22">
        <f>IF(A184="","",H183)</f>
        <v>285165.56</v>
      </c>
      <c r="D184" s="22">
        <f>IF(A184="","",MIN('Calculator'!$B$10,C184+E184))</f>
        <v>2398.21</v>
      </c>
      <c r="E184" s="22">
        <f>IF(A184="","",ROUND(C184*'Calculator'!$B$5/12,2))</f>
        <v>1425.83</v>
      </c>
      <c r="F184" s="22">
        <f>IF(A184="","",D184-E184)</f>
        <v>972.38</v>
      </c>
      <c r="G184" s="22">
        <f>IF(A184="","",MAX(0,MIN(N('Calculator'!$B$8),C184-F184)))</f>
        <v>0</v>
      </c>
      <c r="H184" s="23">
        <f>IF(A184="","",ROUND(C184-F184-G184,2))</f>
        <v>284193.18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IF(A185="","",EDATE('Calculator'!$B$7,A185-1))</f>
        <v>51881</v>
      </c>
      <c r="C185" s="22">
        <f>IF(A185="","",H184)</f>
        <v>284193.18</v>
      </c>
      <c r="D185" s="22">
        <f>IF(A185="","",MIN('Calculator'!$B$10,C185+E185))</f>
        <v>2398.21</v>
      </c>
      <c r="E185" s="22">
        <f>IF(A185="","",ROUND(C185*'Calculator'!$B$5/12,2))</f>
        <v>1420.97</v>
      </c>
      <c r="F185" s="22">
        <f>IF(A185="","",D185-E185)</f>
        <v>977.24</v>
      </c>
      <c r="G185" s="22">
        <f>IF(A185="","",MAX(0,MIN(N('Calculator'!$B$8),C185-F185)))</f>
        <v>0</v>
      </c>
      <c r="H185" s="23">
        <f>IF(A185="","",ROUND(C185-F185-G185,2))</f>
        <v>283215.94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IF(A186="","",EDATE('Calculator'!$B$7,A186-1))</f>
        <v>51912</v>
      </c>
      <c r="C186" s="22">
        <f>IF(A186="","",H185)</f>
        <v>283215.94</v>
      </c>
      <c r="D186" s="22">
        <f>IF(A186="","",MIN('Calculator'!$B$10,C186+E186))</f>
        <v>2398.21</v>
      </c>
      <c r="E186" s="22">
        <f>IF(A186="","",ROUND(C186*'Calculator'!$B$5/12,2))</f>
        <v>1416.08</v>
      </c>
      <c r="F186" s="22">
        <f>IF(A186="","",D186-E186)</f>
        <v>982.13</v>
      </c>
      <c r="G186" s="22">
        <f>IF(A186="","",MAX(0,MIN(N('Calculator'!$B$8),C186-F186)))</f>
        <v>0</v>
      </c>
      <c r="H186" s="23">
        <f>IF(A186="","",ROUND(C186-F186-G186,2))</f>
        <v>282233.81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IF(A187="","",EDATE('Calculator'!$B$7,A187-1))</f>
        <v>51940</v>
      </c>
      <c r="C187" s="22">
        <f>IF(A187="","",H186)</f>
        <v>282233.81</v>
      </c>
      <c r="D187" s="22">
        <f>IF(A187="","",MIN('Calculator'!$B$10,C187+E187))</f>
        <v>2398.21</v>
      </c>
      <c r="E187" s="22">
        <f>IF(A187="","",ROUND(C187*'Calculator'!$B$5/12,2))</f>
        <v>1411.17</v>
      </c>
      <c r="F187" s="22">
        <f>IF(A187="","",D187-E187)</f>
        <v>987.04</v>
      </c>
      <c r="G187" s="22">
        <f>IF(A187="","",MAX(0,MIN(N('Calculator'!$B$8),C187-F187)))</f>
        <v>0</v>
      </c>
      <c r="H187" s="23">
        <f>IF(A187="","",ROUND(C187-F187-G187,2))</f>
        <v>281246.77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IF(A188="","",EDATE('Calculator'!$B$7,A188-1))</f>
        <v>51971</v>
      </c>
      <c r="C188" s="22">
        <f>IF(A188="","",H187)</f>
        <v>281246.77</v>
      </c>
      <c r="D188" s="22">
        <f>IF(A188="","",MIN('Calculator'!$B$10,C188+E188))</f>
        <v>2398.21</v>
      </c>
      <c r="E188" s="22">
        <f>IF(A188="","",ROUND(C188*'Calculator'!$B$5/12,2))</f>
        <v>1406.23</v>
      </c>
      <c r="F188" s="22">
        <f>IF(A188="","",D188-E188)</f>
        <v>991.98</v>
      </c>
      <c r="G188" s="22">
        <f>IF(A188="","",MAX(0,MIN(N('Calculator'!$B$8),C188-F188)))</f>
        <v>0</v>
      </c>
      <c r="H188" s="23">
        <f>IF(A188="","",ROUND(C188-F188-G188,2))</f>
        <v>280254.79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IF(A189="","",EDATE('Calculator'!$B$7,A189-1))</f>
        <v>52001</v>
      </c>
      <c r="C189" s="22">
        <f>IF(A189="","",H188)</f>
        <v>280254.79</v>
      </c>
      <c r="D189" s="22">
        <f>IF(A189="","",MIN('Calculator'!$B$10,C189+E189))</f>
        <v>2398.21</v>
      </c>
      <c r="E189" s="22">
        <f>IF(A189="","",ROUND(C189*'Calculator'!$B$5/12,2))</f>
        <v>1401.27</v>
      </c>
      <c r="F189" s="22">
        <f>IF(A189="","",D189-E189)</f>
        <v>996.94</v>
      </c>
      <c r="G189" s="22">
        <f>IF(A189="","",MAX(0,MIN(N('Calculator'!$B$8),C189-F189)))</f>
        <v>0</v>
      </c>
      <c r="H189" s="23">
        <f>IF(A189="","",ROUND(C189-F189-G189,2))</f>
        <v>279257.85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IF(A190="","",EDATE('Calculator'!$B$7,A190-1))</f>
        <v>52032</v>
      </c>
      <c r="C190" s="22">
        <f>IF(A190="","",H189)</f>
        <v>279257.85</v>
      </c>
      <c r="D190" s="22">
        <f>IF(A190="","",MIN('Calculator'!$B$10,C190+E190))</f>
        <v>2398.21</v>
      </c>
      <c r="E190" s="22">
        <f>IF(A190="","",ROUND(C190*'Calculator'!$B$5/12,2))</f>
        <v>1396.29</v>
      </c>
      <c r="F190" s="22">
        <f>IF(A190="","",D190-E190)</f>
        <v>1001.92</v>
      </c>
      <c r="G190" s="22">
        <f>IF(A190="","",MAX(0,MIN(N('Calculator'!$B$8),C190-F190)))</f>
        <v>0</v>
      </c>
      <c r="H190" s="23">
        <f>IF(A190="","",ROUND(C190-F190-G190,2))</f>
        <v>278255.93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IF(A191="","",EDATE('Calculator'!$B$7,A191-1))</f>
        <v>52062</v>
      </c>
      <c r="C191" s="22">
        <f>IF(A191="","",H190)</f>
        <v>278255.93</v>
      </c>
      <c r="D191" s="22">
        <f>IF(A191="","",MIN('Calculator'!$B$10,C191+E191))</f>
        <v>2398.21</v>
      </c>
      <c r="E191" s="22">
        <f>IF(A191="","",ROUND(C191*'Calculator'!$B$5/12,2))</f>
        <v>1391.28</v>
      </c>
      <c r="F191" s="22">
        <f>IF(A191="","",D191-E191)</f>
        <v>1006.93</v>
      </c>
      <c r="G191" s="22">
        <f>IF(A191="","",MAX(0,MIN(N('Calculator'!$B$8),C191-F191)))</f>
        <v>0</v>
      </c>
      <c r="H191" s="23">
        <f>IF(A191="","",ROUND(C191-F191-G191,2))</f>
        <v>277249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IF(A192="","",EDATE('Calculator'!$B$7,A192-1))</f>
        <v>52093</v>
      </c>
      <c r="C192" s="22">
        <f>IF(A192="","",H191)</f>
        <v>277249</v>
      </c>
      <c r="D192" s="22">
        <f>IF(A192="","",MIN('Calculator'!$B$10,C192+E192))</f>
        <v>2398.21</v>
      </c>
      <c r="E192" s="22">
        <f>IF(A192="","",ROUND(C192*'Calculator'!$B$5/12,2))</f>
        <v>1386.25</v>
      </c>
      <c r="F192" s="22">
        <f>IF(A192="","",D192-E192)</f>
        <v>1011.96</v>
      </c>
      <c r="G192" s="22">
        <f>IF(A192="","",MAX(0,MIN(N('Calculator'!$B$8),C192-F192)))</f>
        <v>0</v>
      </c>
      <c r="H192" s="23">
        <f>IF(A192="","",ROUND(C192-F192-G192,2))</f>
        <v>276237.04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IF(A193="","",EDATE('Calculator'!$B$7,A193-1))</f>
        <v>52124</v>
      </c>
      <c r="C193" s="22">
        <f>IF(A193="","",H192)</f>
        <v>276237.04</v>
      </c>
      <c r="D193" s="22">
        <f>IF(A193="","",MIN('Calculator'!$B$10,C193+E193))</f>
        <v>2398.21</v>
      </c>
      <c r="E193" s="22">
        <f>IF(A193="","",ROUND(C193*'Calculator'!$B$5/12,2))</f>
        <v>1381.19</v>
      </c>
      <c r="F193" s="22">
        <f>IF(A193="","",D193-E193)</f>
        <v>1017.02</v>
      </c>
      <c r="G193" s="22">
        <f>IF(A193="","",MAX(0,MIN(N('Calculator'!$B$8),C193-F193)))</f>
        <v>0</v>
      </c>
      <c r="H193" s="23">
        <f>IF(A193="","",ROUND(C193-F193-G193,2))</f>
        <v>275220.02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IF(A194="","",EDATE('Calculator'!$B$7,A194-1))</f>
        <v>52154</v>
      </c>
      <c r="C194" s="22">
        <f>IF(A194="","",H193)</f>
        <v>275220.02</v>
      </c>
      <c r="D194" s="22">
        <f>IF(A194="","",MIN('Calculator'!$B$10,C194+E194))</f>
        <v>2398.21</v>
      </c>
      <c r="E194" s="22">
        <f>IF(A194="","",ROUND(C194*'Calculator'!$B$5/12,2))</f>
        <v>1376.1</v>
      </c>
      <c r="F194" s="22">
        <f>IF(A194="","",D194-E194)</f>
        <v>1022.11</v>
      </c>
      <c r="G194" s="22">
        <f>IF(A194="","",MAX(0,MIN(N('Calculator'!$B$8),C194-F194)))</f>
        <v>0</v>
      </c>
      <c r="H194" s="23">
        <f>IF(A194="","",ROUND(C194-F194-G194,2))</f>
        <v>274197.91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IF(A195="","",EDATE('Calculator'!$B$7,A195-1))</f>
        <v>52185</v>
      </c>
      <c r="C195" s="22">
        <f>IF(A195="","",H194)</f>
        <v>274197.91</v>
      </c>
      <c r="D195" s="22">
        <f>IF(A195="","",MIN('Calculator'!$B$10,C195+E195))</f>
        <v>2398.21</v>
      </c>
      <c r="E195" s="22">
        <f>IF(A195="","",ROUND(C195*'Calculator'!$B$5/12,2))</f>
        <v>1370.99</v>
      </c>
      <c r="F195" s="22">
        <f>IF(A195="","",D195-E195)</f>
        <v>1027.22</v>
      </c>
      <c r="G195" s="22">
        <f>IF(A195="","",MAX(0,MIN(N('Calculator'!$B$8),C195-F195)))</f>
        <v>0</v>
      </c>
      <c r="H195" s="23">
        <f>IF(A195="","",ROUND(C195-F195-G195,2))</f>
        <v>273170.69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IF(A196="","",EDATE('Calculator'!$B$7,A196-1))</f>
        <v>52215</v>
      </c>
      <c r="C196" s="22">
        <f>IF(A196="","",H195)</f>
        <v>273170.69</v>
      </c>
      <c r="D196" s="22">
        <f>IF(A196="","",MIN('Calculator'!$B$10,C196+E196))</f>
        <v>2398.21</v>
      </c>
      <c r="E196" s="22">
        <f>IF(A196="","",ROUND(C196*'Calculator'!$B$5/12,2))</f>
        <v>1365.85</v>
      </c>
      <c r="F196" s="22">
        <f>IF(A196="","",D196-E196)</f>
        <v>1032.36</v>
      </c>
      <c r="G196" s="22">
        <f>IF(A196="","",MAX(0,MIN(N('Calculator'!$B$8),C196-F196)))</f>
        <v>0</v>
      </c>
      <c r="H196" s="23">
        <f>IF(A196="","",ROUND(C196-F196-G196,2))</f>
        <v>272138.33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IF(A197="","",EDATE('Calculator'!$B$7,A197-1))</f>
        <v>52246</v>
      </c>
      <c r="C197" s="22">
        <f>IF(A197="","",H196)</f>
        <v>272138.33</v>
      </c>
      <c r="D197" s="22">
        <f>IF(A197="","",MIN('Calculator'!$B$10,C197+E197))</f>
        <v>2398.21</v>
      </c>
      <c r="E197" s="22">
        <f>IF(A197="","",ROUND(C197*'Calculator'!$B$5/12,2))</f>
        <v>1360.69</v>
      </c>
      <c r="F197" s="22">
        <f>IF(A197="","",D197-E197)</f>
        <v>1037.52</v>
      </c>
      <c r="G197" s="22">
        <f>IF(A197="","",MAX(0,MIN(N('Calculator'!$B$8),C197-F197)))</f>
        <v>0</v>
      </c>
      <c r="H197" s="23">
        <f>IF(A197="","",ROUND(C197-F197-G197,2))</f>
        <v>271100.81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IF(A198="","",EDATE('Calculator'!$B$7,A198-1))</f>
        <v>52277</v>
      </c>
      <c r="C198" s="22">
        <f>IF(A198="","",H197)</f>
        <v>271100.81</v>
      </c>
      <c r="D198" s="22">
        <f>IF(A198="","",MIN('Calculator'!$B$10,C198+E198))</f>
        <v>2398.21</v>
      </c>
      <c r="E198" s="22">
        <f>IF(A198="","",ROUND(C198*'Calculator'!$B$5/12,2))</f>
        <v>1355.5</v>
      </c>
      <c r="F198" s="22">
        <f>IF(A198="","",D198-E198)</f>
        <v>1042.71</v>
      </c>
      <c r="G198" s="22">
        <f>IF(A198="","",MAX(0,MIN(N('Calculator'!$B$8),C198-F198)))</f>
        <v>0</v>
      </c>
      <c r="H198" s="23">
        <f>IF(A198="","",ROUND(C198-F198-G198,2))</f>
        <v>270058.1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IF(A199="","",EDATE('Calculator'!$B$7,A199-1))</f>
        <v>52305</v>
      </c>
      <c r="C199" s="22">
        <f>IF(A199="","",H198)</f>
        <v>270058.1</v>
      </c>
      <c r="D199" s="22">
        <f>IF(A199="","",MIN('Calculator'!$B$10,C199+E199))</f>
        <v>2398.21</v>
      </c>
      <c r="E199" s="22">
        <f>IF(A199="","",ROUND(C199*'Calculator'!$B$5/12,2))</f>
        <v>1350.29</v>
      </c>
      <c r="F199" s="22">
        <f>IF(A199="","",D199-E199)</f>
        <v>1047.92</v>
      </c>
      <c r="G199" s="22">
        <f>IF(A199="","",MAX(0,MIN(N('Calculator'!$B$8),C199-F199)))</f>
        <v>0</v>
      </c>
      <c r="H199" s="23">
        <f>IF(A199="","",ROUND(C199-F199-G199,2))</f>
        <v>269010.18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IF(A200="","",EDATE('Calculator'!$B$7,A200-1))</f>
        <v>52336</v>
      </c>
      <c r="C200" s="22">
        <f>IF(A200="","",H199)</f>
        <v>269010.18</v>
      </c>
      <c r="D200" s="22">
        <f>IF(A200="","",MIN('Calculator'!$B$10,C200+E200))</f>
        <v>2398.21</v>
      </c>
      <c r="E200" s="22">
        <f>IF(A200="","",ROUND(C200*'Calculator'!$B$5/12,2))</f>
        <v>1345.05</v>
      </c>
      <c r="F200" s="22">
        <f>IF(A200="","",D200-E200)</f>
        <v>1053.16</v>
      </c>
      <c r="G200" s="22">
        <f>IF(A200="","",MAX(0,MIN(N('Calculator'!$B$8),C200-F200)))</f>
        <v>0</v>
      </c>
      <c r="H200" s="23">
        <f>IF(A200="","",ROUND(C200-F200-G200,2))</f>
        <v>267957.02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IF(A201="","",EDATE('Calculator'!$B$7,A201-1))</f>
        <v>52366</v>
      </c>
      <c r="C201" s="22">
        <f>IF(A201="","",H200)</f>
        <v>267957.02</v>
      </c>
      <c r="D201" s="22">
        <f>IF(A201="","",MIN('Calculator'!$B$10,C201+E201))</f>
        <v>2398.21</v>
      </c>
      <c r="E201" s="22">
        <f>IF(A201="","",ROUND(C201*'Calculator'!$B$5/12,2))</f>
        <v>1339.79</v>
      </c>
      <c r="F201" s="22">
        <f>IF(A201="","",D201-E201)</f>
        <v>1058.42</v>
      </c>
      <c r="G201" s="22">
        <f>IF(A201="","",MAX(0,MIN(N('Calculator'!$B$8),C201-F201)))</f>
        <v>0</v>
      </c>
      <c r="H201" s="23">
        <f>IF(A201="","",ROUND(C201-F201-G201,2))</f>
        <v>266898.6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IF(A202="","",EDATE('Calculator'!$B$7,A202-1))</f>
        <v>52397</v>
      </c>
      <c r="C202" s="22">
        <f>IF(A202="","",H201)</f>
        <v>266898.6</v>
      </c>
      <c r="D202" s="22">
        <f>IF(A202="","",MIN('Calculator'!$B$10,C202+E202))</f>
        <v>2398.21</v>
      </c>
      <c r="E202" s="22">
        <f>IF(A202="","",ROUND(C202*'Calculator'!$B$5/12,2))</f>
        <v>1334.49</v>
      </c>
      <c r="F202" s="22">
        <f>IF(A202="","",D202-E202)</f>
        <v>1063.72</v>
      </c>
      <c r="G202" s="22">
        <f>IF(A202="","",MAX(0,MIN(N('Calculator'!$B$8),C202-F202)))</f>
        <v>0</v>
      </c>
      <c r="H202" s="23">
        <f>IF(A202="","",ROUND(C202-F202-G202,2))</f>
        <v>265834.88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IF(A203="","",EDATE('Calculator'!$B$7,A203-1))</f>
        <v>52427</v>
      </c>
      <c r="C203" s="22">
        <f>IF(A203="","",H202)</f>
        <v>265834.88</v>
      </c>
      <c r="D203" s="22">
        <f>IF(A203="","",MIN('Calculator'!$B$10,C203+E203))</f>
        <v>2398.21</v>
      </c>
      <c r="E203" s="22">
        <f>IF(A203="","",ROUND(C203*'Calculator'!$B$5/12,2))</f>
        <v>1329.17</v>
      </c>
      <c r="F203" s="22">
        <f>IF(A203="","",D203-E203)</f>
        <v>1069.04</v>
      </c>
      <c r="G203" s="22">
        <f>IF(A203="","",MAX(0,MIN(N('Calculator'!$B$8),C203-F203)))</f>
        <v>0</v>
      </c>
      <c r="H203" s="23">
        <f>IF(A203="","",ROUND(C203-F203-G203,2))</f>
        <v>264765.84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IF(A204="","",EDATE('Calculator'!$B$7,A204-1))</f>
        <v>52458</v>
      </c>
      <c r="C204" s="22">
        <f>IF(A204="","",H203)</f>
        <v>264765.84</v>
      </c>
      <c r="D204" s="22">
        <f>IF(A204="","",MIN('Calculator'!$B$10,C204+E204))</f>
        <v>2398.21</v>
      </c>
      <c r="E204" s="22">
        <f>IF(A204="","",ROUND(C204*'Calculator'!$B$5/12,2))</f>
        <v>1323.83</v>
      </c>
      <c r="F204" s="22">
        <f>IF(A204="","",D204-E204)</f>
        <v>1074.38</v>
      </c>
      <c r="G204" s="22">
        <f>IF(A204="","",MAX(0,MIN(N('Calculator'!$B$8),C204-F204)))</f>
        <v>0</v>
      </c>
      <c r="H204" s="23">
        <f>IF(A204="","",ROUND(C204-F204-G204,2))</f>
        <v>263691.46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IF(A205="","",EDATE('Calculator'!$B$7,A205-1))</f>
        <v>52489</v>
      </c>
      <c r="C205" s="22">
        <f>IF(A205="","",H204)</f>
        <v>263691.46</v>
      </c>
      <c r="D205" s="22">
        <f>IF(A205="","",MIN('Calculator'!$B$10,C205+E205))</f>
        <v>2398.21</v>
      </c>
      <c r="E205" s="22">
        <f>IF(A205="","",ROUND(C205*'Calculator'!$B$5/12,2))</f>
        <v>1318.46</v>
      </c>
      <c r="F205" s="22">
        <f>IF(A205="","",D205-E205)</f>
        <v>1079.75</v>
      </c>
      <c r="G205" s="22">
        <f>IF(A205="","",MAX(0,MIN(N('Calculator'!$B$8),C205-F205)))</f>
        <v>0</v>
      </c>
      <c r="H205" s="23">
        <f>IF(A205="","",ROUND(C205-F205-G205,2))</f>
        <v>262611.71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IF(A206="","",EDATE('Calculator'!$B$7,A206-1))</f>
        <v>52519</v>
      </c>
      <c r="C206" s="22">
        <f>IF(A206="","",H205)</f>
        <v>262611.71</v>
      </c>
      <c r="D206" s="22">
        <f>IF(A206="","",MIN('Calculator'!$B$10,C206+E206))</f>
        <v>2398.21</v>
      </c>
      <c r="E206" s="22">
        <f>IF(A206="","",ROUND(C206*'Calculator'!$B$5/12,2))</f>
        <v>1313.06</v>
      </c>
      <c r="F206" s="22">
        <f>IF(A206="","",D206-E206)</f>
        <v>1085.15</v>
      </c>
      <c r="G206" s="22">
        <f>IF(A206="","",MAX(0,MIN(N('Calculator'!$B$8),C206-F206)))</f>
        <v>0</v>
      </c>
      <c r="H206" s="23">
        <f>IF(A206="","",ROUND(C206-F206-G206,2))</f>
        <v>261526.56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IF(A207="","",EDATE('Calculator'!$B$7,A207-1))</f>
        <v>52550</v>
      </c>
      <c r="C207" s="22">
        <f>IF(A207="","",H206)</f>
        <v>261526.56</v>
      </c>
      <c r="D207" s="22">
        <f>IF(A207="","",MIN('Calculator'!$B$10,C207+E207))</f>
        <v>2398.21</v>
      </c>
      <c r="E207" s="22">
        <f>IF(A207="","",ROUND(C207*'Calculator'!$B$5/12,2))</f>
        <v>1307.63</v>
      </c>
      <c r="F207" s="22">
        <f>IF(A207="","",D207-E207)</f>
        <v>1090.58</v>
      </c>
      <c r="G207" s="22">
        <f>IF(A207="","",MAX(0,MIN(N('Calculator'!$B$8),C207-F207)))</f>
        <v>0</v>
      </c>
      <c r="H207" s="23">
        <f>IF(A207="","",ROUND(C207-F207-G207,2))</f>
        <v>260435.98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IF(A208="","",EDATE('Calculator'!$B$7,A208-1))</f>
        <v>52580</v>
      </c>
      <c r="C208" s="22">
        <f>IF(A208="","",H207)</f>
        <v>260435.98</v>
      </c>
      <c r="D208" s="22">
        <f>IF(A208="","",MIN('Calculator'!$B$10,C208+E208))</f>
        <v>2398.21</v>
      </c>
      <c r="E208" s="22">
        <f>IF(A208="","",ROUND(C208*'Calculator'!$B$5/12,2))</f>
        <v>1302.18</v>
      </c>
      <c r="F208" s="22">
        <f>IF(A208="","",D208-E208)</f>
        <v>1096.03</v>
      </c>
      <c r="G208" s="22">
        <f>IF(A208="","",MAX(0,MIN(N('Calculator'!$B$8),C208-F208)))</f>
        <v>0</v>
      </c>
      <c r="H208" s="23">
        <f>IF(A208="","",ROUND(C208-F208-G208,2))</f>
        <v>259339.95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IF(A209="","",EDATE('Calculator'!$B$7,A209-1))</f>
        <v>52611</v>
      </c>
      <c r="C209" s="22">
        <f>IF(A209="","",H208)</f>
        <v>259339.95</v>
      </c>
      <c r="D209" s="22">
        <f>IF(A209="","",MIN('Calculator'!$B$10,C209+E209))</f>
        <v>2398.21</v>
      </c>
      <c r="E209" s="22">
        <f>IF(A209="","",ROUND(C209*'Calculator'!$B$5/12,2))</f>
        <v>1296.7</v>
      </c>
      <c r="F209" s="22">
        <f>IF(A209="","",D209-E209)</f>
        <v>1101.51</v>
      </c>
      <c r="G209" s="22">
        <f>IF(A209="","",MAX(0,MIN(N('Calculator'!$B$8),C209-F209)))</f>
        <v>0</v>
      </c>
      <c r="H209" s="23">
        <f>IF(A209="","",ROUND(C209-F209-G209,2))</f>
        <v>258238.44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IF(A210="","",EDATE('Calculator'!$B$7,A210-1))</f>
        <v>52642</v>
      </c>
      <c r="C210" s="22">
        <f>IF(A210="","",H209)</f>
        <v>258238.44</v>
      </c>
      <c r="D210" s="22">
        <f>IF(A210="","",MIN('Calculator'!$B$10,C210+E210))</f>
        <v>2398.21</v>
      </c>
      <c r="E210" s="22">
        <f>IF(A210="","",ROUND(C210*'Calculator'!$B$5/12,2))</f>
        <v>1291.19</v>
      </c>
      <c r="F210" s="22">
        <f>IF(A210="","",D210-E210)</f>
        <v>1107.02</v>
      </c>
      <c r="G210" s="22">
        <f>IF(A210="","",MAX(0,MIN(N('Calculator'!$B$8),C210-F210)))</f>
        <v>0</v>
      </c>
      <c r="H210" s="23">
        <f>IF(A210="","",ROUND(C210-F210-G210,2))</f>
        <v>257131.42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IF(A211="","",EDATE('Calculator'!$B$7,A211-1))</f>
        <v>52671</v>
      </c>
      <c r="C211" s="22">
        <f>IF(A211="","",H210)</f>
        <v>257131.42</v>
      </c>
      <c r="D211" s="22">
        <f>IF(A211="","",MIN('Calculator'!$B$10,C211+E211))</f>
        <v>2398.21</v>
      </c>
      <c r="E211" s="22">
        <f>IF(A211="","",ROUND(C211*'Calculator'!$B$5/12,2))</f>
        <v>1285.66</v>
      </c>
      <c r="F211" s="22">
        <f>IF(A211="","",D211-E211)</f>
        <v>1112.55</v>
      </c>
      <c r="G211" s="22">
        <f>IF(A211="","",MAX(0,MIN(N('Calculator'!$B$8),C211-F211)))</f>
        <v>0</v>
      </c>
      <c r="H211" s="23">
        <f>IF(A211="","",ROUND(C211-F211-G211,2))</f>
        <v>256018.87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IF(A212="","",EDATE('Calculator'!$B$7,A212-1))</f>
        <v>52702</v>
      </c>
      <c r="C212" s="22">
        <f>IF(A212="","",H211)</f>
        <v>256018.87</v>
      </c>
      <c r="D212" s="22">
        <f>IF(A212="","",MIN('Calculator'!$B$10,C212+E212))</f>
        <v>2398.21</v>
      </c>
      <c r="E212" s="22">
        <f>IF(A212="","",ROUND(C212*'Calculator'!$B$5/12,2))</f>
        <v>1280.09</v>
      </c>
      <c r="F212" s="22">
        <f>IF(A212="","",D212-E212)</f>
        <v>1118.12</v>
      </c>
      <c r="G212" s="22">
        <f>IF(A212="","",MAX(0,MIN(N('Calculator'!$B$8),C212-F212)))</f>
        <v>0</v>
      </c>
      <c r="H212" s="23">
        <f>IF(A212="","",ROUND(C212-F212-G212,2))</f>
        <v>254900.75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IF(A213="","",EDATE('Calculator'!$B$7,A213-1))</f>
        <v>52732</v>
      </c>
      <c r="C213" s="22">
        <f>IF(A213="","",H212)</f>
        <v>254900.75</v>
      </c>
      <c r="D213" s="22">
        <f>IF(A213="","",MIN('Calculator'!$B$10,C213+E213))</f>
        <v>2398.21</v>
      </c>
      <c r="E213" s="22">
        <f>IF(A213="","",ROUND(C213*'Calculator'!$B$5/12,2))</f>
        <v>1274.5</v>
      </c>
      <c r="F213" s="22">
        <f>IF(A213="","",D213-E213)</f>
        <v>1123.71</v>
      </c>
      <c r="G213" s="22">
        <f>IF(A213="","",MAX(0,MIN(N('Calculator'!$B$8),C213-F213)))</f>
        <v>0</v>
      </c>
      <c r="H213" s="23">
        <f>IF(A213="","",ROUND(C213-F213-G213,2))</f>
        <v>253777.04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IF(A214="","",EDATE('Calculator'!$B$7,A214-1))</f>
        <v>52763</v>
      </c>
      <c r="C214" s="22">
        <f>IF(A214="","",H213)</f>
        <v>253777.04</v>
      </c>
      <c r="D214" s="22">
        <f>IF(A214="","",MIN('Calculator'!$B$10,C214+E214))</f>
        <v>2398.21</v>
      </c>
      <c r="E214" s="22">
        <f>IF(A214="","",ROUND(C214*'Calculator'!$B$5/12,2))</f>
        <v>1268.89</v>
      </c>
      <c r="F214" s="22">
        <f>IF(A214="","",D214-E214)</f>
        <v>1129.32</v>
      </c>
      <c r="G214" s="22">
        <f>IF(A214="","",MAX(0,MIN(N('Calculator'!$B$8),C214-F214)))</f>
        <v>0</v>
      </c>
      <c r="H214" s="23">
        <f>IF(A214="","",ROUND(C214-F214-G214,2))</f>
        <v>252647.72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IF(A215="","",EDATE('Calculator'!$B$7,A215-1))</f>
        <v>52793</v>
      </c>
      <c r="C215" s="22">
        <f>IF(A215="","",H214)</f>
        <v>252647.72</v>
      </c>
      <c r="D215" s="22">
        <f>IF(A215="","",MIN('Calculator'!$B$10,C215+E215))</f>
        <v>2398.21</v>
      </c>
      <c r="E215" s="22">
        <f>IF(A215="","",ROUND(C215*'Calculator'!$B$5/12,2))</f>
        <v>1263.24</v>
      </c>
      <c r="F215" s="22">
        <f>IF(A215="","",D215-E215)</f>
        <v>1134.97</v>
      </c>
      <c r="G215" s="22">
        <f>IF(A215="","",MAX(0,MIN(N('Calculator'!$B$8),C215-F215)))</f>
        <v>0</v>
      </c>
      <c r="H215" s="23">
        <f>IF(A215="","",ROUND(C215-F215-G215,2))</f>
        <v>251512.75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IF(A216="","",EDATE('Calculator'!$B$7,A216-1))</f>
        <v>52824</v>
      </c>
      <c r="C216" s="22">
        <f>IF(A216="","",H215)</f>
        <v>251512.75</v>
      </c>
      <c r="D216" s="22">
        <f>IF(A216="","",MIN('Calculator'!$B$10,C216+E216))</f>
        <v>2398.21</v>
      </c>
      <c r="E216" s="22">
        <f>IF(A216="","",ROUND(C216*'Calculator'!$B$5/12,2))</f>
        <v>1257.56</v>
      </c>
      <c r="F216" s="22">
        <f>IF(A216="","",D216-E216)</f>
        <v>1140.65</v>
      </c>
      <c r="G216" s="22">
        <f>IF(A216="","",MAX(0,MIN(N('Calculator'!$B$8),C216-F216)))</f>
        <v>0</v>
      </c>
      <c r="H216" s="23">
        <f>IF(A216="","",ROUND(C216-F216-G216,2))</f>
        <v>250372.1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IF(A217="","",EDATE('Calculator'!$B$7,A217-1))</f>
        <v>52855</v>
      </c>
      <c r="C217" s="22">
        <f>IF(A217="","",H216)</f>
        <v>250372.1</v>
      </c>
      <c r="D217" s="22">
        <f>IF(A217="","",MIN('Calculator'!$B$10,C217+E217))</f>
        <v>2398.21</v>
      </c>
      <c r="E217" s="22">
        <f>IF(A217="","",ROUND(C217*'Calculator'!$B$5/12,2))</f>
        <v>1251.86</v>
      </c>
      <c r="F217" s="22">
        <f>IF(A217="","",D217-E217)</f>
        <v>1146.35</v>
      </c>
      <c r="G217" s="22">
        <f>IF(A217="","",MAX(0,MIN(N('Calculator'!$B$8),C217-F217)))</f>
        <v>0</v>
      </c>
      <c r="H217" s="23">
        <f>IF(A217="","",ROUND(C217-F217-G217,2))</f>
        <v>249225.75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IF(A218="","",EDATE('Calculator'!$B$7,A218-1))</f>
        <v>52885</v>
      </c>
      <c r="C218" s="22">
        <f>IF(A218="","",H217)</f>
        <v>249225.75</v>
      </c>
      <c r="D218" s="22">
        <f>IF(A218="","",MIN('Calculator'!$B$10,C218+E218))</f>
        <v>2398.21</v>
      </c>
      <c r="E218" s="22">
        <f>IF(A218="","",ROUND(C218*'Calculator'!$B$5/12,2))</f>
        <v>1246.13</v>
      </c>
      <c r="F218" s="22">
        <f>IF(A218="","",D218-E218)</f>
        <v>1152.08</v>
      </c>
      <c r="G218" s="22">
        <f>IF(A218="","",MAX(0,MIN(N('Calculator'!$B$8),C218-F218)))</f>
        <v>0</v>
      </c>
      <c r="H218" s="23">
        <f>IF(A218="","",ROUND(C218-F218-G218,2))</f>
        <v>248073.67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IF(A219="","",EDATE('Calculator'!$B$7,A219-1))</f>
        <v>52916</v>
      </c>
      <c r="C219" s="22">
        <f>IF(A219="","",H218)</f>
        <v>248073.67</v>
      </c>
      <c r="D219" s="22">
        <f>IF(A219="","",MIN('Calculator'!$B$10,C219+E219))</f>
        <v>2398.21</v>
      </c>
      <c r="E219" s="22">
        <f>IF(A219="","",ROUND(C219*'Calculator'!$B$5/12,2))</f>
        <v>1240.37</v>
      </c>
      <c r="F219" s="22">
        <f>IF(A219="","",D219-E219)</f>
        <v>1157.84</v>
      </c>
      <c r="G219" s="22">
        <f>IF(A219="","",MAX(0,MIN(N('Calculator'!$B$8),C219-F219)))</f>
        <v>0</v>
      </c>
      <c r="H219" s="23">
        <f>IF(A219="","",ROUND(C219-F219-G219,2))</f>
        <v>246915.83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IF(A220="","",EDATE('Calculator'!$B$7,A220-1))</f>
        <v>52946</v>
      </c>
      <c r="C220" s="22">
        <f>IF(A220="","",H219)</f>
        <v>246915.83</v>
      </c>
      <c r="D220" s="22">
        <f>IF(A220="","",MIN('Calculator'!$B$10,C220+E220))</f>
        <v>2398.21</v>
      </c>
      <c r="E220" s="22">
        <f>IF(A220="","",ROUND(C220*'Calculator'!$B$5/12,2))</f>
        <v>1234.58</v>
      </c>
      <c r="F220" s="22">
        <f>IF(A220="","",D220-E220)</f>
        <v>1163.63</v>
      </c>
      <c r="G220" s="22">
        <f>IF(A220="","",MAX(0,MIN(N('Calculator'!$B$8),C220-F220)))</f>
        <v>0</v>
      </c>
      <c r="H220" s="23">
        <f>IF(A220="","",ROUND(C220-F220-G220,2))</f>
        <v>245752.2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IF(A221="","",EDATE('Calculator'!$B$7,A221-1))</f>
        <v>52977</v>
      </c>
      <c r="C221" s="22">
        <f>IF(A221="","",H220)</f>
        <v>245752.2</v>
      </c>
      <c r="D221" s="22">
        <f>IF(A221="","",MIN('Calculator'!$B$10,C221+E221))</f>
        <v>2398.21</v>
      </c>
      <c r="E221" s="22">
        <f>IF(A221="","",ROUND(C221*'Calculator'!$B$5/12,2))</f>
        <v>1228.76</v>
      </c>
      <c r="F221" s="22">
        <f>IF(A221="","",D221-E221)</f>
        <v>1169.45</v>
      </c>
      <c r="G221" s="22">
        <f>IF(A221="","",MAX(0,MIN(N('Calculator'!$B$8),C221-F221)))</f>
        <v>0</v>
      </c>
      <c r="H221" s="23">
        <f>IF(A221="","",ROUND(C221-F221-G221,2))</f>
        <v>244582.75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IF(A222="","",EDATE('Calculator'!$B$7,A222-1))</f>
        <v>53008</v>
      </c>
      <c r="C222" s="22">
        <f>IF(A222="","",H221)</f>
        <v>244582.75</v>
      </c>
      <c r="D222" s="22">
        <f>IF(A222="","",MIN('Calculator'!$B$10,C222+E222))</f>
        <v>2398.21</v>
      </c>
      <c r="E222" s="22">
        <f>IF(A222="","",ROUND(C222*'Calculator'!$B$5/12,2))</f>
        <v>1222.91</v>
      </c>
      <c r="F222" s="22">
        <f>IF(A222="","",D222-E222)</f>
        <v>1175.3</v>
      </c>
      <c r="G222" s="22">
        <f>IF(A222="","",MAX(0,MIN(N('Calculator'!$B$8),C222-F222)))</f>
        <v>0</v>
      </c>
      <c r="H222" s="23">
        <f>IF(A222="","",ROUND(C222-F222-G222,2))</f>
        <v>243407.45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IF(A223="","",EDATE('Calculator'!$B$7,A223-1))</f>
        <v>53036</v>
      </c>
      <c r="C223" s="22">
        <f>IF(A223="","",H222)</f>
        <v>243407.45</v>
      </c>
      <c r="D223" s="22">
        <f>IF(A223="","",MIN('Calculator'!$B$10,C223+E223))</f>
        <v>2398.21</v>
      </c>
      <c r="E223" s="22">
        <f>IF(A223="","",ROUND(C223*'Calculator'!$B$5/12,2))</f>
        <v>1217.04</v>
      </c>
      <c r="F223" s="22">
        <f>IF(A223="","",D223-E223)</f>
        <v>1181.17</v>
      </c>
      <c r="G223" s="22">
        <f>IF(A223="","",MAX(0,MIN(N('Calculator'!$B$8),C223-F223)))</f>
        <v>0</v>
      </c>
      <c r="H223" s="23">
        <f>IF(A223="","",ROUND(C223-F223-G223,2))</f>
        <v>242226.28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IF(A224="","",EDATE('Calculator'!$B$7,A224-1))</f>
        <v>53067</v>
      </c>
      <c r="C224" s="22">
        <f>IF(A224="","",H223)</f>
        <v>242226.28</v>
      </c>
      <c r="D224" s="22">
        <f>IF(A224="","",MIN('Calculator'!$B$10,C224+E224))</f>
        <v>2398.21</v>
      </c>
      <c r="E224" s="22">
        <f>IF(A224="","",ROUND(C224*'Calculator'!$B$5/12,2))</f>
        <v>1211.13</v>
      </c>
      <c r="F224" s="22">
        <f>IF(A224="","",D224-E224)</f>
        <v>1187.08</v>
      </c>
      <c r="G224" s="22">
        <f>IF(A224="","",MAX(0,MIN(N('Calculator'!$B$8),C224-F224)))</f>
        <v>0</v>
      </c>
      <c r="H224" s="23">
        <f>IF(A224="","",ROUND(C224-F224-G224,2))</f>
        <v>241039.2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IF(A225="","",EDATE('Calculator'!$B$7,A225-1))</f>
        <v>53097</v>
      </c>
      <c r="C225" s="22">
        <f>IF(A225="","",H224)</f>
        <v>241039.2</v>
      </c>
      <c r="D225" s="22">
        <f>IF(A225="","",MIN('Calculator'!$B$10,C225+E225))</f>
        <v>2398.21</v>
      </c>
      <c r="E225" s="22">
        <f>IF(A225="","",ROUND(C225*'Calculator'!$B$5/12,2))</f>
        <v>1205.2</v>
      </c>
      <c r="F225" s="22">
        <f>IF(A225="","",D225-E225)</f>
        <v>1193.01</v>
      </c>
      <c r="G225" s="22">
        <f>IF(A225="","",MAX(0,MIN(N('Calculator'!$B$8),C225-F225)))</f>
        <v>0</v>
      </c>
      <c r="H225" s="23">
        <f>IF(A225="","",ROUND(C225-F225-G225,2))</f>
        <v>239846.19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IF(A226="","",EDATE('Calculator'!$B$7,A226-1))</f>
        <v>53128</v>
      </c>
      <c r="C226" s="22">
        <f>IF(A226="","",H225)</f>
        <v>239846.19</v>
      </c>
      <c r="D226" s="22">
        <f>IF(A226="","",MIN('Calculator'!$B$10,C226+E226))</f>
        <v>2398.21</v>
      </c>
      <c r="E226" s="22">
        <f>IF(A226="","",ROUND(C226*'Calculator'!$B$5/12,2))</f>
        <v>1199.23</v>
      </c>
      <c r="F226" s="22">
        <f>IF(A226="","",D226-E226)</f>
        <v>1198.98</v>
      </c>
      <c r="G226" s="22">
        <f>IF(A226="","",MAX(0,MIN(N('Calculator'!$B$8),C226-F226)))</f>
        <v>0</v>
      </c>
      <c r="H226" s="23">
        <f>IF(A226="","",ROUND(C226-F226-G226,2))</f>
        <v>238647.21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IF(A227="","",EDATE('Calculator'!$B$7,A227-1))</f>
        <v>53158</v>
      </c>
      <c r="C227" s="22">
        <f>IF(A227="","",H226)</f>
        <v>238647.21</v>
      </c>
      <c r="D227" s="22">
        <f>IF(A227="","",MIN('Calculator'!$B$10,C227+E227))</f>
        <v>2398.21</v>
      </c>
      <c r="E227" s="22">
        <f>IF(A227="","",ROUND(C227*'Calculator'!$B$5/12,2))</f>
        <v>1193.24</v>
      </c>
      <c r="F227" s="22">
        <f>IF(A227="","",D227-E227)</f>
        <v>1204.97</v>
      </c>
      <c r="G227" s="22">
        <f>IF(A227="","",MAX(0,MIN(N('Calculator'!$B$8),C227-F227)))</f>
        <v>0</v>
      </c>
      <c r="H227" s="23">
        <f>IF(A227="","",ROUND(C227-F227-G227,2))</f>
        <v>237442.24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IF(A228="","",EDATE('Calculator'!$B$7,A228-1))</f>
        <v>53189</v>
      </c>
      <c r="C228" s="22">
        <f>IF(A228="","",H227)</f>
        <v>237442.24</v>
      </c>
      <c r="D228" s="22">
        <f>IF(A228="","",MIN('Calculator'!$B$10,C228+E228))</f>
        <v>2398.21</v>
      </c>
      <c r="E228" s="22">
        <f>IF(A228="","",ROUND(C228*'Calculator'!$B$5/12,2))</f>
        <v>1187.21</v>
      </c>
      <c r="F228" s="22">
        <f>IF(A228="","",D228-E228)</f>
        <v>1211</v>
      </c>
      <c r="G228" s="22">
        <f>IF(A228="","",MAX(0,MIN(N('Calculator'!$B$8),C228-F228)))</f>
        <v>0</v>
      </c>
      <c r="H228" s="23">
        <f>IF(A228="","",ROUND(C228-F228-G228,2))</f>
        <v>236231.24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IF(A229="","",EDATE('Calculator'!$B$7,A229-1))</f>
        <v>53220</v>
      </c>
      <c r="C229" s="22">
        <f>IF(A229="","",H228)</f>
        <v>236231.24</v>
      </c>
      <c r="D229" s="22">
        <f>IF(A229="","",MIN('Calculator'!$B$10,C229+E229))</f>
        <v>2398.21</v>
      </c>
      <c r="E229" s="22">
        <f>IF(A229="","",ROUND(C229*'Calculator'!$B$5/12,2))</f>
        <v>1181.16</v>
      </c>
      <c r="F229" s="22">
        <f>IF(A229="","",D229-E229)</f>
        <v>1217.05</v>
      </c>
      <c r="G229" s="22">
        <f>IF(A229="","",MAX(0,MIN(N('Calculator'!$B$8),C229-F229)))</f>
        <v>0</v>
      </c>
      <c r="H229" s="23">
        <f>IF(A229="","",ROUND(C229-F229-G229,2))</f>
        <v>235014.19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IF(A230="","",EDATE('Calculator'!$B$7,A230-1))</f>
        <v>53250</v>
      </c>
      <c r="C230" s="22">
        <f>IF(A230="","",H229)</f>
        <v>235014.19</v>
      </c>
      <c r="D230" s="22">
        <f>IF(A230="","",MIN('Calculator'!$B$10,C230+E230))</f>
        <v>2398.21</v>
      </c>
      <c r="E230" s="22">
        <f>IF(A230="","",ROUND(C230*'Calculator'!$B$5/12,2))</f>
        <v>1175.07</v>
      </c>
      <c r="F230" s="22">
        <f>IF(A230="","",D230-E230)</f>
        <v>1223.14</v>
      </c>
      <c r="G230" s="22">
        <f>IF(A230="","",MAX(0,MIN(N('Calculator'!$B$8),C230-F230)))</f>
        <v>0</v>
      </c>
      <c r="H230" s="23">
        <f>IF(A230="","",ROUND(C230-F230-G230,2))</f>
        <v>233791.05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IF(A231="","",EDATE('Calculator'!$B$7,A231-1))</f>
        <v>53281</v>
      </c>
      <c r="C231" s="22">
        <f>IF(A231="","",H230)</f>
        <v>233791.05</v>
      </c>
      <c r="D231" s="22">
        <f>IF(A231="","",MIN('Calculator'!$B$10,C231+E231))</f>
        <v>2398.21</v>
      </c>
      <c r="E231" s="22">
        <f>IF(A231="","",ROUND(C231*'Calculator'!$B$5/12,2))</f>
        <v>1168.96</v>
      </c>
      <c r="F231" s="22">
        <f>IF(A231="","",D231-E231)</f>
        <v>1229.25</v>
      </c>
      <c r="G231" s="22">
        <f>IF(A231="","",MAX(0,MIN(N('Calculator'!$B$8),C231-F231)))</f>
        <v>0</v>
      </c>
      <c r="H231" s="23">
        <f>IF(A231="","",ROUND(C231-F231-G231,2))</f>
        <v>232561.8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IF(A232="","",EDATE('Calculator'!$B$7,A232-1))</f>
        <v>53311</v>
      </c>
      <c r="C232" s="22">
        <f>IF(A232="","",H231)</f>
        <v>232561.8</v>
      </c>
      <c r="D232" s="22">
        <f>IF(A232="","",MIN('Calculator'!$B$10,C232+E232))</f>
        <v>2398.21</v>
      </c>
      <c r="E232" s="22">
        <f>IF(A232="","",ROUND(C232*'Calculator'!$B$5/12,2))</f>
        <v>1162.81</v>
      </c>
      <c r="F232" s="22">
        <f>IF(A232="","",D232-E232)</f>
        <v>1235.4</v>
      </c>
      <c r="G232" s="22">
        <f>IF(A232="","",MAX(0,MIN(N('Calculator'!$B$8),C232-F232)))</f>
        <v>0</v>
      </c>
      <c r="H232" s="23">
        <f>IF(A232="","",ROUND(C232-F232-G232,2))</f>
        <v>231326.4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IF(A233="","",EDATE('Calculator'!$B$7,A233-1))</f>
        <v>53342</v>
      </c>
      <c r="C233" s="22">
        <f>IF(A233="","",H232)</f>
        <v>231326.4</v>
      </c>
      <c r="D233" s="22">
        <f>IF(A233="","",MIN('Calculator'!$B$10,C233+E233))</f>
        <v>2398.21</v>
      </c>
      <c r="E233" s="22">
        <f>IF(A233="","",ROUND(C233*'Calculator'!$B$5/12,2))</f>
        <v>1156.63</v>
      </c>
      <c r="F233" s="22">
        <f>IF(A233="","",D233-E233)</f>
        <v>1241.58</v>
      </c>
      <c r="G233" s="22">
        <f>IF(A233="","",MAX(0,MIN(N('Calculator'!$B$8),C233-F233)))</f>
        <v>0</v>
      </c>
      <c r="H233" s="23">
        <f>IF(A233="","",ROUND(C233-F233-G233,2))</f>
        <v>230084.82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IF(A234="","",EDATE('Calculator'!$B$7,A234-1))</f>
        <v>53373</v>
      </c>
      <c r="C234" s="22">
        <f>IF(A234="","",H233)</f>
        <v>230084.82</v>
      </c>
      <c r="D234" s="22">
        <f>IF(A234="","",MIN('Calculator'!$B$10,C234+E234))</f>
        <v>2398.21</v>
      </c>
      <c r="E234" s="22">
        <f>IF(A234="","",ROUND(C234*'Calculator'!$B$5/12,2))</f>
        <v>1150.42</v>
      </c>
      <c r="F234" s="22">
        <f>IF(A234="","",D234-E234)</f>
        <v>1247.79</v>
      </c>
      <c r="G234" s="22">
        <f>IF(A234="","",MAX(0,MIN(N('Calculator'!$B$8),C234-F234)))</f>
        <v>0</v>
      </c>
      <c r="H234" s="23">
        <f>IF(A234="","",ROUND(C234-F234-G234,2))</f>
        <v>228837.03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IF(A235="","",EDATE('Calculator'!$B$7,A235-1))</f>
        <v>53401</v>
      </c>
      <c r="C235" s="22">
        <f>IF(A235="","",H234)</f>
        <v>228837.03</v>
      </c>
      <c r="D235" s="22">
        <f>IF(A235="","",MIN('Calculator'!$B$10,C235+E235))</f>
        <v>2398.21</v>
      </c>
      <c r="E235" s="22">
        <f>IF(A235="","",ROUND(C235*'Calculator'!$B$5/12,2))</f>
        <v>1144.19</v>
      </c>
      <c r="F235" s="22">
        <f>IF(A235="","",D235-E235)</f>
        <v>1254.02</v>
      </c>
      <c r="G235" s="22">
        <f>IF(A235="","",MAX(0,MIN(N('Calculator'!$B$8),C235-F235)))</f>
        <v>0</v>
      </c>
      <c r="H235" s="23">
        <f>IF(A235="","",ROUND(C235-F235-G235,2))</f>
        <v>227583.01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IF(A236="","",EDATE('Calculator'!$B$7,A236-1))</f>
        <v>53432</v>
      </c>
      <c r="C236" s="22">
        <f>IF(A236="","",H235)</f>
        <v>227583.01</v>
      </c>
      <c r="D236" s="22">
        <f>IF(A236="","",MIN('Calculator'!$B$10,C236+E236))</f>
        <v>2398.21</v>
      </c>
      <c r="E236" s="22">
        <f>IF(A236="","",ROUND(C236*'Calculator'!$B$5/12,2))</f>
        <v>1137.92</v>
      </c>
      <c r="F236" s="22">
        <f>IF(A236="","",D236-E236)</f>
        <v>1260.29</v>
      </c>
      <c r="G236" s="22">
        <f>IF(A236="","",MAX(0,MIN(N('Calculator'!$B$8),C236-F236)))</f>
        <v>0</v>
      </c>
      <c r="H236" s="23">
        <f>IF(A236="","",ROUND(C236-F236-G236,2))</f>
        <v>226322.72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IF(A237="","",EDATE('Calculator'!$B$7,A237-1))</f>
        <v>53462</v>
      </c>
      <c r="C237" s="22">
        <f>IF(A237="","",H236)</f>
        <v>226322.72</v>
      </c>
      <c r="D237" s="22">
        <f>IF(A237="","",MIN('Calculator'!$B$10,C237+E237))</f>
        <v>2398.21</v>
      </c>
      <c r="E237" s="22">
        <f>IF(A237="","",ROUND(C237*'Calculator'!$B$5/12,2))</f>
        <v>1131.61</v>
      </c>
      <c r="F237" s="22">
        <f>IF(A237="","",D237-E237)</f>
        <v>1266.6</v>
      </c>
      <c r="G237" s="22">
        <f>IF(A237="","",MAX(0,MIN(N('Calculator'!$B$8),C237-F237)))</f>
        <v>0</v>
      </c>
      <c r="H237" s="23">
        <f>IF(A237="","",ROUND(C237-F237-G237,2))</f>
        <v>225056.12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IF(A238="","",EDATE('Calculator'!$B$7,A238-1))</f>
        <v>53493</v>
      </c>
      <c r="C238" s="22">
        <f>IF(A238="","",H237)</f>
        <v>225056.12</v>
      </c>
      <c r="D238" s="22">
        <f>IF(A238="","",MIN('Calculator'!$B$10,C238+E238))</f>
        <v>2398.21</v>
      </c>
      <c r="E238" s="22">
        <f>IF(A238="","",ROUND(C238*'Calculator'!$B$5/12,2))</f>
        <v>1125.28</v>
      </c>
      <c r="F238" s="22">
        <f>IF(A238="","",D238-E238)</f>
        <v>1272.93</v>
      </c>
      <c r="G238" s="22">
        <f>IF(A238="","",MAX(0,MIN(N('Calculator'!$B$8),C238-F238)))</f>
        <v>0</v>
      </c>
      <c r="H238" s="23">
        <f>IF(A238="","",ROUND(C238-F238-G238,2))</f>
        <v>223783.19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IF(A239="","",EDATE('Calculator'!$B$7,A239-1))</f>
        <v>53523</v>
      </c>
      <c r="C239" s="22">
        <f>IF(A239="","",H238)</f>
        <v>223783.19</v>
      </c>
      <c r="D239" s="22">
        <f>IF(A239="","",MIN('Calculator'!$B$10,C239+E239))</f>
        <v>2398.21</v>
      </c>
      <c r="E239" s="22">
        <f>IF(A239="","",ROUND(C239*'Calculator'!$B$5/12,2))</f>
        <v>1118.92</v>
      </c>
      <c r="F239" s="22">
        <f>IF(A239="","",D239-E239)</f>
        <v>1279.29</v>
      </c>
      <c r="G239" s="22">
        <f>IF(A239="","",MAX(0,MIN(N('Calculator'!$B$8),C239-F239)))</f>
        <v>0</v>
      </c>
      <c r="H239" s="23">
        <f>IF(A239="","",ROUND(C239-F239-G239,2))</f>
        <v>222503.9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IF(A240="","",EDATE('Calculator'!$B$7,A240-1))</f>
        <v>53554</v>
      </c>
      <c r="C240" s="22">
        <f>IF(A240="","",H239)</f>
        <v>222503.9</v>
      </c>
      <c r="D240" s="22">
        <f>IF(A240="","",MIN('Calculator'!$B$10,C240+E240))</f>
        <v>2398.21</v>
      </c>
      <c r="E240" s="22">
        <f>IF(A240="","",ROUND(C240*'Calculator'!$B$5/12,2))</f>
        <v>1112.52</v>
      </c>
      <c r="F240" s="22">
        <f>IF(A240="","",D240-E240)</f>
        <v>1285.69</v>
      </c>
      <c r="G240" s="22">
        <f>IF(A240="","",MAX(0,MIN(N('Calculator'!$B$8),C240-F240)))</f>
        <v>0</v>
      </c>
      <c r="H240" s="23">
        <f>IF(A240="","",ROUND(C240-F240-G240,2))</f>
        <v>221218.21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IF(A241="","",EDATE('Calculator'!$B$7,A241-1))</f>
        <v>53585</v>
      </c>
      <c r="C241" s="22">
        <f>IF(A241="","",H240)</f>
        <v>221218.21</v>
      </c>
      <c r="D241" s="22">
        <f>IF(A241="","",MIN('Calculator'!$B$10,C241+E241))</f>
        <v>2398.21</v>
      </c>
      <c r="E241" s="22">
        <f>IF(A241="","",ROUND(C241*'Calculator'!$B$5/12,2))</f>
        <v>1106.09</v>
      </c>
      <c r="F241" s="22">
        <f>IF(A241="","",D241-E241)</f>
        <v>1292.12</v>
      </c>
      <c r="G241" s="22">
        <f>IF(A241="","",MAX(0,MIN(N('Calculator'!$B$8),C241-F241)))</f>
        <v>0</v>
      </c>
      <c r="H241" s="23">
        <f>IF(A241="","",ROUND(C241-F241-G241,2))</f>
        <v>219926.09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IF(A242="","",EDATE('Calculator'!$B$7,A242-1))</f>
        <v>53615</v>
      </c>
      <c r="C242" s="22">
        <f>IF(A242="","",H241)</f>
        <v>219926.09</v>
      </c>
      <c r="D242" s="22">
        <f>IF(A242="","",MIN('Calculator'!$B$10,C242+E242))</f>
        <v>2398.21</v>
      </c>
      <c r="E242" s="22">
        <f>IF(A242="","",ROUND(C242*'Calculator'!$B$5/12,2))</f>
        <v>1099.63</v>
      </c>
      <c r="F242" s="22">
        <f>IF(A242="","",D242-E242)</f>
        <v>1298.58</v>
      </c>
      <c r="G242" s="22">
        <f>IF(A242="","",MAX(0,MIN(N('Calculator'!$B$8),C242-F242)))</f>
        <v>0</v>
      </c>
      <c r="H242" s="23">
        <f>IF(A242="","",ROUND(C242-F242-G242,2))</f>
        <v>218627.51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IF(A243="","",EDATE('Calculator'!$B$7,A243-1))</f>
        <v>53646</v>
      </c>
      <c r="C243" s="22">
        <f>IF(A243="","",H242)</f>
        <v>218627.51</v>
      </c>
      <c r="D243" s="22">
        <f>IF(A243="","",MIN('Calculator'!$B$10,C243+E243))</f>
        <v>2398.21</v>
      </c>
      <c r="E243" s="22">
        <f>IF(A243="","",ROUND(C243*'Calculator'!$B$5/12,2))</f>
        <v>1093.14</v>
      </c>
      <c r="F243" s="22">
        <f>IF(A243="","",D243-E243)</f>
        <v>1305.07</v>
      </c>
      <c r="G243" s="22">
        <f>IF(A243="","",MAX(0,MIN(N('Calculator'!$B$8),C243-F243)))</f>
        <v>0</v>
      </c>
      <c r="H243" s="23">
        <f>IF(A243="","",ROUND(C243-F243-G243,2))</f>
        <v>217322.44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IF(A244="","",EDATE('Calculator'!$B$7,A244-1))</f>
        <v>53676</v>
      </c>
      <c r="C244" s="22">
        <f>IF(A244="","",H243)</f>
        <v>217322.44</v>
      </c>
      <c r="D244" s="22">
        <f>IF(A244="","",MIN('Calculator'!$B$10,C244+E244))</f>
        <v>2398.21</v>
      </c>
      <c r="E244" s="22">
        <f>IF(A244="","",ROUND(C244*'Calculator'!$B$5/12,2))</f>
        <v>1086.61</v>
      </c>
      <c r="F244" s="22">
        <f>IF(A244="","",D244-E244)</f>
        <v>1311.6</v>
      </c>
      <c r="G244" s="22">
        <f>IF(A244="","",MAX(0,MIN(N('Calculator'!$B$8),C244-F244)))</f>
        <v>0</v>
      </c>
      <c r="H244" s="23">
        <f>IF(A244="","",ROUND(C244-F244-G244,2))</f>
        <v>216010.84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IF(A245="","",EDATE('Calculator'!$B$7,A245-1))</f>
        <v>53707</v>
      </c>
      <c r="C245" s="22">
        <f>IF(A245="","",H244)</f>
        <v>216010.84</v>
      </c>
      <c r="D245" s="22">
        <f>IF(A245="","",MIN('Calculator'!$B$10,C245+E245))</f>
        <v>2398.21</v>
      </c>
      <c r="E245" s="22">
        <f>IF(A245="","",ROUND(C245*'Calculator'!$B$5/12,2))</f>
        <v>1080.05</v>
      </c>
      <c r="F245" s="22">
        <f>IF(A245="","",D245-E245)</f>
        <v>1318.16</v>
      </c>
      <c r="G245" s="22">
        <f>IF(A245="","",MAX(0,MIN(N('Calculator'!$B$8),C245-F245)))</f>
        <v>0</v>
      </c>
      <c r="H245" s="23">
        <f>IF(A245="","",ROUND(C245-F245-G245,2))</f>
        <v>214692.68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IF(A246="","",EDATE('Calculator'!$B$7,A246-1))</f>
        <v>53738</v>
      </c>
      <c r="C246" s="22">
        <f>IF(A246="","",H245)</f>
        <v>214692.68</v>
      </c>
      <c r="D246" s="22">
        <f>IF(A246="","",MIN('Calculator'!$B$10,C246+E246))</f>
        <v>2398.21</v>
      </c>
      <c r="E246" s="22">
        <f>IF(A246="","",ROUND(C246*'Calculator'!$B$5/12,2))</f>
        <v>1073.46</v>
      </c>
      <c r="F246" s="22">
        <f>IF(A246="","",D246-E246)</f>
        <v>1324.75</v>
      </c>
      <c r="G246" s="22">
        <f>IF(A246="","",MAX(0,MIN(N('Calculator'!$B$8),C246-F246)))</f>
        <v>0</v>
      </c>
      <c r="H246" s="23">
        <f>IF(A246="","",ROUND(C246-F246-G246,2))</f>
        <v>213367.93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IF(A247="","",EDATE('Calculator'!$B$7,A247-1))</f>
        <v>53766</v>
      </c>
      <c r="C247" s="22">
        <f>IF(A247="","",H246)</f>
        <v>213367.93</v>
      </c>
      <c r="D247" s="22">
        <f>IF(A247="","",MIN('Calculator'!$B$10,C247+E247))</f>
        <v>2398.21</v>
      </c>
      <c r="E247" s="22">
        <f>IF(A247="","",ROUND(C247*'Calculator'!$B$5/12,2))</f>
        <v>1066.84</v>
      </c>
      <c r="F247" s="22">
        <f>IF(A247="","",D247-E247)</f>
        <v>1331.37</v>
      </c>
      <c r="G247" s="22">
        <f>IF(A247="","",MAX(0,MIN(N('Calculator'!$B$8),C247-F247)))</f>
        <v>0</v>
      </c>
      <c r="H247" s="23">
        <f>IF(A247="","",ROUND(C247-F247-G247,2))</f>
        <v>212036.56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IF(A248="","",EDATE('Calculator'!$B$7,A248-1))</f>
        <v>53797</v>
      </c>
      <c r="C248" s="22">
        <f>IF(A248="","",H247)</f>
        <v>212036.56</v>
      </c>
      <c r="D248" s="22">
        <f>IF(A248="","",MIN('Calculator'!$B$10,C248+E248))</f>
        <v>2398.21</v>
      </c>
      <c r="E248" s="22">
        <f>IF(A248="","",ROUND(C248*'Calculator'!$B$5/12,2))</f>
        <v>1060.18</v>
      </c>
      <c r="F248" s="22">
        <f>IF(A248="","",D248-E248)</f>
        <v>1338.03</v>
      </c>
      <c r="G248" s="22">
        <f>IF(A248="","",MAX(0,MIN(N('Calculator'!$B$8),C248-F248)))</f>
        <v>0</v>
      </c>
      <c r="H248" s="23">
        <f>IF(A248="","",ROUND(C248-F248-G248,2))</f>
        <v>210698.53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IF(A249="","",EDATE('Calculator'!$B$7,A249-1))</f>
        <v>53827</v>
      </c>
      <c r="C249" s="22">
        <f>IF(A249="","",H248)</f>
        <v>210698.53</v>
      </c>
      <c r="D249" s="22">
        <f>IF(A249="","",MIN('Calculator'!$B$10,C249+E249))</f>
        <v>2398.21</v>
      </c>
      <c r="E249" s="22">
        <f>IF(A249="","",ROUND(C249*'Calculator'!$B$5/12,2))</f>
        <v>1053.49</v>
      </c>
      <c r="F249" s="22">
        <f>IF(A249="","",D249-E249)</f>
        <v>1344.72</v>
      </c>
      <c r="G249" s="22">
        <f>IF(A249="","",MAX(0,MIN(N('Calculator'!$B$8),C249-F249)))</f>
        <v>0</v>
      </c>
      <c r="H249" s="23">
        <f>IF(A249="","",ROUND(C249-F249-G249,2))</f>
        <v>209353.81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IF(A250="","",EDATE('Calculator'!$B$7,A250-1))</f>
        <v>53858</v>
      </c>
      <c r="C250" s="22">
        <f>IF(A250="","",H249)</f>
        <v>209353.81</v>
      </c>
      <c r="D250" s="22">
        <f>IF(A250="","",MIN('Calculator'!$B$10,C250+E250))</f>
        <v>2398.21</v>
      </c>
      <c r="E250" s="22">
        <f>IF(A250="","",ROUND(C250*'Calculator'!$B$5/12,2))</f>
        <v>1046.77</v>
      </c>
      <c r="F250" s="22">
        <f>IF(A250="","",D250-E250)</f>
        <v>1351.44</v>
      </c>
      <c r="G250" s="22">
        <f>IF(A250="","",MAX(0,MIN(N('Calculator'!$B$8),C250-F250)))</f>
        <v>0</v>
      </c>
      <c r="H250" s="23">
        <f>IF(A250="","",ROUND(C250-F250-G250,2))</f>
        <v>208002.37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IF(A251="","",EDATE('Calculator'!$B$7,A251-1))</f>
        <v>53888</v>
      </c>
      <c r="C251" s="22">
        <f>IF(A251="","",H250)</f>
        <v>208002.37</v>
      </c>
      <c r="D251" s="22">
        <f>IF(A251="","",MIN('Calculator'!$B$10,C251+E251))</f>
        <v>2398.21</v>
      </c>
      <c r="E251" s="22">
        <f>IF(A251="","",ROUND(C251*'Calculator'!$B$5/12,2))</f>
        <v>1040.01</v>
      </c>
      <c r="F251" s="22">
        <f>IF(A251="","",D251-E251)</f>
        <v>1358.2</v>
      </c>
      <c r="G251" s="22">
        <f>IF(A251="","",MAX(0,MIN(N('Calculator'!$B$8),C251-F251)))</f>
        <v>0</v>
      </c>
      <c r="H251" s="23">
        <f>IF(A251="","",ROUND(C251-F251-G251,2))</f>
        <v>206644.17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IF(A252="","",EDATE('Calculator'!$B$7,A252-1))</f>
        <v>53919</v>
      </c>
      <c r="C252" s="22">
        <f>IF(A252="","",H251)</f>
        <v>206644.17</v>
      </c>
      <c r="D252" s="22">
        <f>IF(A252="","",MIN('Calculator'!$B$10,C252+E252))</f>
        <v>2398.21</v>
      </c>
      <c r="E252" s="22">
        <f>IF(A252="","",ROUND(C252*'Calculator'!$B$5/12,2))</f>
        <v>1033.22</v>
      </c>
      <c r="F252" s="22">
        <f>IF(A252="","",D252-E252)</f>
        <v>1364.99</v>
      </c>
      <c r="G252" s="22">
        <f>IF(A252="","",MAX(0,MIN(N('Calculator'!$B$8),C252-F252)))</f>
        <v>0</v>
      </c>
      <c r="H252" s="23">
        <f>IF(A252="","",ROUND(C252-F252-G252,2))</f>
        <v>205279.18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IF(A253="","",EDATE('Calculator'!$B$7,A253-1))</f>
        <v>53950</v>
      </c>
      <c r="C253" s="22">
        <f>IF(A253="","",H252)</f>
        <v>205279.18</v>
      </c>
      <c r="D253" s="22">
        <f>IF(A253="","",MIN('Calculator'!$B$10,C253+E253))</f>
        <v>2398.21</v>
      </c>
      <c r="E253" s="22">
        <f>IF(A253="","",ROUND(C253*'Calculator'!$B$5/12,2))</f>
        <v>1026.4</v>
      </c>
      <c r="F253" s="22">
        <f>IF(A253="","",D253-E253)</f>
        <v>1371.81</v>
      </c>
      <c r="G253" s="22">
        <f>IF(A253="","",MAX(0,MIN(N('Calculator'!$B$8),C253-F253)))</f>
        <v>0</v>
      </c>
      <c r="H253" s="23">
        <f>IF(A253="","",ROUND(C253-F253-G253,2))</f>
        <v>203907.37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IF(A254="","",EDATE('Calculator'!$B$7,A254-1))</f>
        <v>53980</v>
      </c>
      <c r="C254" s="22">
        <f>IF(A254="","",H253)</f>
        <v>203907.37</v>
      </c>
      <c r="D254" s="22">
        <f>IF(A254="","",MIN('Calculator'!$B$10,C254+E254))</f>
        <v>2398.21</v>
      </c>
      <c r="E254" s="22">
        <f>IF(A254="","",ROUND(C254*'Calculator'!$B$5/12,2))</f>
        <v>1019.54</v>
      </c>
      <c r="F254" s="22">
        <f>IF(A254="","",D254-E254)</f>
        <v>1378.67</v>
      </c>
      <c r="G254" s="22">
        <f>IF(A254="","",MAX(0,MIN(N('Calculator'!$B$8),C254-F254)))</f>
        <v>0</v>
      </c>
      <c r="H254" s="23">
        <f>IF(A254="","",ROUND(C254-F254-G254,2))</f>
        <v>202528.7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IF(A255="","",EDATE('Calculator'!$B$7,A255-1))</f>
        <v>54011</v>
      </c>
      <c r="C255" s="22">
        <f>IF(A255="","",H254)</f>
        <v>202528.7</v>
      </c>
      <c r="D255" s="22">
        <f>IF(A255="","",MIN('Calculator'!$B$10,C255+E255))</f>
        <v>2398.21</v>
      </c>
      <c r="E255" s="22">
        <f>IF(A255="","",ROUND(C255*'Calculator'!$B$5/12,2))</f>
        <v>1012.64</v>
      </c>
      <c r="F255" s="22">
        <f>IF(A255="","",D255-E255)</f>
        <v>1385.57</v>
      </c>
      <c r="G255" s="22">
        <f>IF(A255="","",MAX(0,MIN(N('Calculator'!$B$8),C255-F255)))</f>
        <v>0</v>
      </c>
      <c r="H255" s="23">
        <f>IF(A255="","",ROUND(C255-F255-G255,2))</f>
        <v>201143.13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IF(A256="","",EDATE('Calculator'!$B$7,A256-1))</f>
        <v>54041</v>
      </c>
      <c r="C256" s="22">
        <f>IF(A256="","",H255)</f>
        <v>201143.13</v>
      </c>
      <c r="D256" s="22">
        <f>IF(A256="","",MIN('Calculator'!$B$10,C256+E256))</f>
        <v>2398.21</v>
      </c>
      <c r="E256" s="22">
        <f>IF(A256="","",ROUND(C256*'Calculator'!$B$5/12,2))</f>
        <v>1005.72</v>
      </c>
      <c r="F256" s="22">
        <f>IF(A256="","",D256-E256)</f>
        <v>1392.49</v>
      </c>
      <c r="G256" s="22">
        <f>IF(A256="","",MAX(0,MIN(N('Calculator'!$B$8),C256-F256)))</f>
        <v>0</v>
      </c>
      <c r="H256" s="23">
        <f>IF(A256="","",ROUND(C256-F256-G256,2))</f>
        <v>199750.64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IF(A257="","",EDATE('Calculator'!$B$7,A257-1))</f>
        <v>54072</v>
      </c>
      <c r="C257" s="22">
        <f>IF(A257="","",H256)</f>
        <v>199750.64</v>
      </c>
      <c r="D257" s="22">
        <f>IF(A257="","",MIN('Calculator'!$B$10,C257+E257))</f>
        <v>2398.21</v>
      </c>
      <c r="E257" s="22">
        <f>IF(A257="","",ROUND(C257*'Calculator'!$B$5/12,2))</f>
        <v>998.75</v>
      </c>
      <c r="F257" s="22">
        <f>IF(A257="","",D257-E257)</f>
        <v>1399.46</v>
      </c>
      <c r="G257" s="22">
        <f>IF(A257="","",MAX(0,MIN(N('Calculator'!$B$8),C257-F257)))</f>
        <v>0</v>
      </c>
      <c r="H257" s="23">
        <f>IF(A257="","",ROUND(C257-F257-G257,2))</f>
        <v>198351.18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IF(A258="","",EDATE('Calculator'!$B$7,A258-1))</f>
        <v>54103</v>
      </c>
      <c r="C258" s="22">
        <f>IF(A258="","",H257)</f>
        <v>198351.18</v>
      </c>
      <c r="D258" s="22">
        <f>IF(A258="","",MIN('Calculator'!$B$10,C258+E258))</f>
        <v>2398.21</v>
      </c>
      <c r="E258" s="22">
        <f>IF(A258="","",ROUND(C258*'Calculator'!$B$5/12,2))</f>
        <v>991.76</v>
      </c>
      <c r="F258" s="22">
        <f>IF(A258="","",D258-E258)</f>
        <v>1406.45</v>
      </c>
      <c r="G258" s="22">
        <f>IF(A258="","",MAX(0,MIN(N('Calculator'!$B$8),C258-F258)))</f>
        <v>0</v>
      </c>
      <c r="H258" s="23">
        <f>IF(A258="","",ROUND(C258-F258-G258,2))</f>
        <v>196944.73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IF(A259="","",EDATE('Calculator'!$B$7,A259-1))</f>
        <v>54132</v>
      </c>
      <c r="C259" s="22">
        <f>IF(A259="","",H258)</f>
        <v>196944.73</v>
      </c>
      <c r="D259" s="22">
        <f>IF(A259="","",MIN('Calculator'!$B$10,C259+E259))</f>
        <v>2398.21</v>
      </c>
      <c r="E259" s="22">
        <f>IF(A259="","",ROUND(C259*'Calculator'!$B$5/12,2))</f>
        <v>984.72</v>
      </c>
      <c r="F259" s="22">
        <f>IF(A259="","",D259-E259)</f>
        <v>1413.49</v>
      </c>
      <c r="G259" s="22">
        <f>IF(A259="","",MAX(0,MIN(N('Calculator'!$B$8),C259-F259)))</f>
        <v>0</v>
      </c>
      <c r="H259" s="23">
        <f>IF(A259="","",ROUND(C259-F259-G259,2))</f>
        <v>195531.24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IF(A260="","",EDATE('Calculator'!$B$7,A260-1))</f>
        <v>54163</v>
      </c>
      <c r="C260" s="22">
        <f>IF(A260="","",H259)</f>
        <v>195531.24</v>
      </c>
      <c r="D260" s="22">
        <f>IF(A260="","",MIN('Calculator'!$B$10,C260+E260))</f>
        <v>2398.21</v>
      </c>
      <c r="E260" s="22">
        <f>IF(A260="","",ROUND(C260*'Calculator'!$B$5/12,2))</f>
        <v>977.66</v>
      </c>
      <c r="F260" s="22">
        <f>IF(A260="","",D260-E260)</f>
        <v>1420.55</v>
      </c>
      <c r="G260" s="22">
        <f>IF(A260="","",MAX(0,MIN(N('Calculator'!$B$8),C260-F260)))</f>
        <v>0</v>
      </c>
      <c r="H260" s="23">
        <f>IF(A260="","",ROUND(C260-F260-G260,2))</f>
        <v>194110.69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IF(A261="","",EDATE('Calculator'!$B$7,A261-1))</f>
        <v>54193</v>
      </c>
      <c r="C261" s="22">
        <f>IF(A261="","",H260)</f>
        <v>194110.69</v>
      </c>
      <c r="D261" s="22">
        <f>IF(A261="","",MIN('Calculator'!$B$10,C261+E261))</f>
        <v>2398.21</v>
      </c>
      <c r="E261" s="22">
        <f>IF(A261="","",ROUND(C261*'Calculator'!$B$5/12,2))</f>
        <v>970.55</v>
      </c>
      <c r="F261" s="22">
        <f>IF(A261="","",D261-E261)</f>
        <v>1427.66</v>
      </c>
      <c r="G261" s="22">
        <f>IF(A261="","",MAX(0,MIN(N('Calculator'!$B$8),C261-F261)))</f>
        <v>0</v>
      </c>
      <c r="H261" s="23">
        <f>IF(A261="","",ROUND(C261-F261-G261,2))</f>
        <v>192683.03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IF(A262="","",EDATE('Calculator'!$B$7,A262-1))</f>
        <v>54224</v>
      </c>
      <c r="C262" s="22">
        <f>IF(A262="","",H261)</f>
        <v>192683.03</v>
      </c>
      <c r="D262" s="22">
        <f>IF(A262="","",MIN('Calculator'!$B$10,C262+E262))</f>
        <v>2398.21</v>
      </c>
      <c r="E262" s="22">
        <f>IF(A262="","",ROUND(C262*'Calculator'!$B$5/12,2))</f>
        <v>963.42</v>
      </c>
      <c r="F262" s="22">
        <f>IF(A262="","",D262-E262)</f>
        <v>1434.79</v>
      </c>
      <c r="G262" s="22">
        <f>IF(A262="","",MAX(0,MIN(N('Calculator'!$B$8),C262-F262)))</f>
        <v>0</v>
      </c>
      <c r="H262" s="23">
        <f>IF(A262="","",ROUND(C262-F262-G262,2))</f>
        <v>191248.24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IF(A263="","",EDATE('Calculator'!$B$7,A263-1))</f>
        <v>54254</v>
      </c>
      <c r="C263" s="22">
        <f>IF(A263="","",H262)</f>
        <v>191248.24</v>
      </c>
      <c r="D263" s="22">
        <f>IF(A263="","",MIN('Calculator'!$B$10,C263+E263))</f>
        <v>2398.21</v>
      </c>
      <c r="E263" s="22">
        <f>IF(A263="","",ROUND(C263*'Calculator'!$B$5/12,2))</f>
        <v>956.24</v>
      </c>
      <c r="F263" s="22">
        <f>IF(A263="","",D263-E263)</f>
        <v>1441.97</v>
      </c>
      <c r="G263" s="22">
        <f>IF(A263="","",MAX(0,MIN(N('Calculator'!$B$8),C263-F263)))</f>
        <v>0</v>
      </c>
      <c r="H263" s="23">
        <f>IF(A263="","",ROUND(C263-F263-G263,2))</f>
        <v>189806.27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IF(A264="","",EDATE('Calculator'!$B$7,A264-1))</f>
        <v>54285</v>
      </c>
      <c r="C264" s="22">
        <f>IF(A264="","",H263)</f>
        <v>189806.27</v>
      </c>
      <c r="D264" s="22">
        <f>IF(A264="","",MIN('Calculator'!$B$10,C264+E264))</f>
        <v>2398.21</v>
      </c>
      <c r="E264" s="22">
        <f>IF(A264="","",ROUND(C264*'Calculator'!$B$5/12,2))</f>
        <v>949.03</v>
      </c>
      <c r="F264" s="22">
        <f>IF(A264="","",D264-E264)</f>
        <v>1449.18</v>
      </c>
      <c r="G264" s="22">
        <f>IF(A264="","",MAX(0,MIN(N('Calculator'!$B$8),C264-F264)))</f>
        <v>0</v>
      </c>
      <c r="H264" s="23">
        <f>IF(A264="","",ROUND(C264-F264-G264,2))</f>
        <v>188357.09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IF(A265="","",EDATE('Calculator'!$B$7,A265-1))</f>
        <v>54316</v>
      </c>
      <c r="C265" s="22">
        <f>IF(A265="","",H264)</f>
        <v>188357.09</v>
      </c>
      <c r="D265" s="22">
        <f>IF(A265="","",MIN('Calculator'!$B$10,C265+E265))</f>
        <v>2398.21</v>
      </c>
      <c r="E265" s="22">
        <f>IF(A265="","",ROUND(C265*'Calculator'!$B$5/12,2))</f>
        <v>941.79</v>
      </c>
      <c r="F265" s="22">
        <f>IF(A265="","",D265-E265)</f>
        <v>1456.42</v>
      </c>
      <c r="G265" s="22">
        <f>IF(A265="","",MAX(0,MIN(N('Calculator'!$B$8),C265-F265)))</f>
        <v>0</v>
      </c>
      <c r="H265" s="23">
        <f>IF(A265="","",ROUND(C265-F265-G265,2))</f>
        <v>186900.67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IF(A266="","",EDATE('Calculator'!$B$7,A266-1))</f>
        <v>54346</v>
      </c>
      <c r="C266" s="22">
        <f>IF(A266="","",H265)</f>
        <v>186900.67</v>
      </c>
      <c r="D266" s="22">
        <f>IF(A266="","",MIN('Calculator'!$B$10,C266+E266))</f>
        <v>2398.21</v>
      </c>
      <c r="E266" s="22">
        <f>IF(A266="","",ROUND(C266*'Calculator'!$B$5/12,2))</f>
        <v>934.5</v>
      </c>
      <c r="F266" s="22">
        <f>IF(A266="","",D266-E266)</f>
        <v>1463.71</v>
      </c>
      <c r="G266" s="22">
        <f>IF(A266="","",MAX(0,MIN(N('Calculator'!$B$8),C266-F266)))</f>
        <v>0</v>
      </c>
      <c r="H266" s="23">
        <f>IF(A266="","",ROUND(C266-F266-G266,2))</f>
        <v>185436.96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IF(A267="","",EDATE('Calculator'!$B$7,A267-1))</f>
        <v>54377</v>
      </c>
      <c r="C267" s="22">
        <f>IF(A267="","",H266)</f>
        <v>185436.96</v>
      </c>
      <c r="D267" s="22">
        <f>IF(A267="","",MIN('Calculator'!$B$10,C267+E267))</f>
        <v>2398.21</v>
      </c>
      <c r="E267" s="22">
        <f>IF(A267="","",ROUND(C267*'Calculator'!$B$5/12,2))</f>
        <v>927.18</v>
      </c>
      <c r="F267" s="22">
        <f>IF(A267="","",D267-E267)</f>
        <v>1471.03</v>
      </c>
      <c r="G267" s="22">
        <f>IF(A267="","",MAX(0,MIN(N('Calculator'!$B$8),C267-F267)))</f>
        <v>0</v>
      </c>
      <c r="H267" s="23">
        <f>IF(A267="","",ROUND(C267-F267-G267,2))</f>
        <v>183965.93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IF(A268="","",EDATE('Calculator'!$B$7,A268-1))</f>
        <v>54407</v>
      </c>
      <c r="C268" s="22">
        <f>IF(A268="","",H267)</f>
        <v>183965.93</v>
      </c>
      <c r="D268" s="22">
        <f>IF(A268="","",MIN('Calculator'!$B$10,C268+E268))</f>
        <v>2398.21</v>
      </c>
      <c r="E268" s="22">
        <f>IF(A268="","",ROUND(C268*'Calculator'!$B$5/12,2))</f>
        <v>919.83</v>
      </c>
      <c r="F268" s="22">
        <f>IF(A268="","",D268-E268)</f>
        <v>1478.38</v>
      </c>
      <c r="G268" s="22">
        <f>IF(A268="","",MAX(0,MIN(N('Calculator'!$B$8),C268-F268)))</f>
        <v>0</v>
      </c>
      <c r="H268" s="23">
        <f>IF(A268="","",ROUND(C268-F268-G268,2))</f>
        <v>182487.55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IF(A269="","",EDATE('Calculator'!$B$7,A269-1))</f>
        <v>54438</v>
      </c>
      <c r="C269" s="22">
        <f>IF(A269="","",H268)</f>
        <v>182487.55</v>
      </c>
      <c r="D269" s="22">
        <f>IF(A269="","",MIN('Calculator'!$B$10,C269+E269))</f>
        <v>2398.21</v>
      </c>
      <c r="E269" s="22">
        <f>IF(A269="","",ROUND(C269*'Calculator'!$B$5/12,2))</f>
        <v>912.44</v>
      </c>
      <c r="F269" s="22">
        <f>IF(A269="","",D269-E269)</f>
        <v>1485.77</v>
      </c>
      <c r="G269" s="22">
        <f>IF(A269="","",MAX(0,MIN(N('Calculator'!$B$8),C269-F269)))</f>
        <v>0</v>
      </c>
      <c r="H269" s="23">
        <f>IF(A269="","",ROUND(C269-F269-G269,2))</f>
        <v>181001.78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IF(A270="","",EDATE('Calculator'!$B$7,A270-1))</f>
        <v>54469</v>
      </c>
      <c r="C270" s="22">
        <f>IF(A270="","",H269)</f>
        <v>181001.78</v>
      </c>
      <c r="D270" s="22">
        <f>IF(A270="","",MIN('Calculator'!$B$10,C270+E270))</f>
        <v>2398.21</v>
      </c>
      <c r="E270" s="22">
        <f>IF(A270="","",ROUND(C270*'Calculator'!$B$5/12,2))</f>
        <v>905.01</v>
      </c>
      <c r="F270" s="22">
        <f>IF(A270="","",D270-E270)</f>
        <v>1493.2</v>
      </c>
      <c r="G270" s="22">
        <f>IF(A270="","",MAX(0,MIN(N('Calculator'!$B$8),C270-F270)))</f>
        <v>0</v>
      </c>
      <c r="H270" s="23">
        <f>IF(A270="","",ROUND(C270-F270-G270,2))</f>
        <v>179508.58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IF(A271="","",EDATE('Calculator'!$B$7,A271-1))</f>
        <v>54497</v>
      </c>
      <c r="C271" s="22">
        <f>IF(A271="","",H270)</f>
        <v>179508.58</v>
      </c>
      <c r="D271" s="22">
        <f>IF(A271="","",MIN('Calculator'!$B$10,C271+E271))</f>
        <v>2398.21</v>
      </c>
      <c r="E271" s="22">
        <f>IF(A271="","",ROUND(C271*'Calculator'!$B$5/12,2))</f>
        <v>897.54</v>
      </c>
      <c r="F271" s="22">
        <f>IF(A271="","",D271-E271)</f>
        <v>1500.67</v>
      </c>
      <c r="G271" s="22">
        <f>IF(A271="","",MAX(0,MIN(N('Calculator'!$B$8),C271-F271)))</f>
        <v>0</v>
      </c>
      <c r="H271" s="23">
        <f>IF(A271="","",ROUND(C271-F271-G271,2))</f>
        <v>178007.91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IF(A272="","",EDATE('Calculator'!$B$7,A272-1))</f>
        <v>54528</v>
      </c>
      <c r="C272" s="22">
        <f>IF(A272="","",H271)</f>
        <v>178007.91</v>
      </c>
      <c r="D272" s="22">
        <f>IF(A272="","",MIN('Calculator'!$B$10,C272+E272))</f>
        <v>2398.21</v>
      </c>
      <c r="E272" s="22">
        <f>IF(A272="","",ROUND(C272*'Calculator'!$B$5/12,2))</f>
        <v>890.04</v>
      </c>
      <c r="F272" s="22">
        <f>IF(A272="","",D272-E272)</f>
        <v>1508.17</v>
      </c>
      <c r="G272" s="22">
        <f>IF(A272="","",MAX(0,MIN(N('Calculator'!$B$8),C272-F272)))</f>
        <v>0</v>
      </c>
      <c r="H272" s="23">
        <f>IF(A272="","",ROUND(C272-F272-G272,2))</f>
        <v>176499.74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IF(A273="","",EDATE('Calculator'!$B$7,A273-1))</f>
        <v>54558</v>
      </c>
      <c r="C273" s="22">
        <f>IF(A273="","",H272)</f>
        <v>176499.74</v>
      </c>
      <c r="D273" s="22">
        <f>IF(A273="","",MIN('Calculator'!$B$10,C273+E273))</f>
        <v>2398.21</v>
      </c>
      <c r="E273" s="22">
        <f>IF(A273="","",ROUND(C273*'Calculator'!$B$5/12,2))</f>
        <v>882.5</v>
      </c>
      <c r="F273" s="22">
        <f>IF(A273="","",D273-E273)</f>
        <v>1515.71</v>
      </c>
      <c r="G273" s="22">
        <f>IF(A273="","",MAX(0,MIN(N('Calculator'!$B$8),C273-F273)))</f>
        <v>0</v>
      </c>
      <c r="H273" s="23">
        <f>IF(A273="","",ROUND(C273-F273-G273,2))</f>
        <v>174984.03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IF(A274="","",EDATE('Calculator'!$B$7,A274-1))</f>
        <v>54589</v>
      </c>
      <c r="C274" s="22">
        <f>IF(A274="","",H273)</f>
        <v>174984.03</v>
      </c>
      <c r="D274" s="22">
        <f>IF(A274="","",MIN('Calculator'!$B$10,C274+E274))</f>
        <v>2398.21</v>
      </c>
      <c r="E274" s="22">
        <f>IF(A274="","",ROUND(C274*'Calculator'!$B$5/12,2))</f>
        <v>874.92</v>
      </c>
      <c r="F274" s="22">
        <f>IF(A274="","",D274-E274)</f>
        <v>1523.29</v>
      </c>
      <c r="G274" s="22">
        <f>IF(A274="","",MAX(0,MIN(N('Calculator'!$B$8),C274-F274)))</f>
        <v>0</v>
      </c>
      <c r="H274" s="23">
        <f>IF(A274="","",ROUND(C274-F274-G274,2))</f>
        <v>173460.74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IF(A275="","",EDATE('Calculator'!$B$7,A275-1))</f>
        <v>54619</v>
      </c>
      <c r="C275" s="22">
        <f>IF(A275="","",H274)</f>
        <v>173460.74</v>
      </c>
      <c r="D275" s="22">
        <f>IF(A275="","",MIN('Calculator'!$B$10,C275+E275))</f>
        <v>2398.21</v>
      </c>
      <c r="E275" s="22">
        <f>IF(A275="","",ROUND(C275*'Calculator'!$B$5/12,2))</f>
        <v>867.3</v>
      </c>
      <c r="F275" s="22">
        <f>IF(A275="","",D275-E275)</f>
        <v>1530.91</v>
      </c>
      <c r="G275" s="22">
        <f>IF(A275="","",MAX(0,MIN(N('Calculator'!$B$8),C275-F275)))</f>
        <v>0</v>
      </c>
      <c r="H275" s="23">
        <f>IF(A275="","",ROUND(C275-F275-G275,2))</f>
        <v>171929.83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IF(A276="","",EDATE('Calculator'!$B$7,A276-1))</f>
        <v>54650</v>
      </c>
      <c r="C276" s="22">
        <f>IF(A276="","",H275)</f>
        <v>171929.83</v>
      </c>
      <c r="D276" s="22">
        <f>IF(A276="","",MIN('Calculator'!$B$10,C276+E276))</f>
        <v>2398.21</v>
      </c>
      <c r="E276" s="22">
        <f>IF(A276="","",ROUND(C276*'Calculator'!$B$5/12,2))</f>
        <v>859.65</v>
      </c>
      <c r="F276" s="22">
        <f>IF(A276="","",D276-E276)</f>
        <v>1538.56</v>
      </c>
      <c r="G276" s="22">
        <f>IF(A276="","",MAX(0,MIN(N('Calculator'!$B$8),C276-F276)))</f>
        <v>0</v>
      </c>
      <c r="H276" s="23">
        <f>IF(A276="","",ROUND(C276-F276-G276,2))</f>
        <v>170391.27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IF(A277="","",EDATE('Calculator'!$B$7,A277-1))</f>
        <v>54681</v>
      </c>
      <c r="C277" s="22">
        <f>IF(A277="","",H276)</f>
        <v>170391.27</v>
      </c>
      <c r="D277" s="22">
        <f>IF(A277="","",MIN('Calculator'!$B$10,C277+E277))</f>
        <v>2398.21</v>
      </c>
      <c r="E277" s="22">
        <f>IF(A277="","",ROUND(C277*'Calculator'!$B$5/12,2))</f>
        <v>851.96</v>
      </c>
      <c r="F277" s="22">
        <f>IF(A277="","",D277-E277)</f>
        <v>1546.25</v>
      </c>
      <c r="G277" s="22">
        <f>IF(A277="","",MAX(0,MIN(N('Calculator'!$B$8),C277-F277)))</f>
        <v>0</v>
      </c>
      <c r="H277" s="23">
        <f>IF(A277="","",ROUND(C277-F277-G277,2))</f>
        <v>168845.02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IF(A278="","",EDATE('Calculator'!$B$7,A278-1))</f>
        <v>54711</v>
      </c>
      <c r="C278" s="22">
        <f>IF(A278="","",H277)</f>
        <v>168845.02</v>
      </c>
      <c r="D278" s="22">
        <f>IF(A278="","",MIN('Calculator'!$B$10,C278+E278))</f>
        <v>2398.21</v>
      </c>
      <c r="E278" s="22">
        <f>IF(A278="","",ROUND(C278*'Calculator'!$B$5/12,2))</f>
        <v>844.23</v>
      </c>
      <c r="F278" s="22">
        <f>IF(A278="","",D278-E278)</f>
        <v>1553.98</v>
      </c>
      <c r="G278" s="22">
        <f>IF(A278="","",MAX(0,MIN(N('Calculator'!$B$8),C278-F278)))</f>
        <v>0</v>
      </c>
      <c r="H278" s="23">
        <f>IF(A278="","",ROUND(C278-F278-G278,2))</f>
        <v>167291.04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IF(A279="","",EDATE('Calculator'!$B$7,A279-1))</f>
        <v>54742</v>
      </c>
      <c r="C279" s="22">
        <f>IF(A279="","",H278)</f>
        <v>167291.04</v>
      </c>
      <c r="D279" s="22">
        <f>IF(A279="","",MIN('Calculator'!$B$10,C279+E279))</f>
        <v>2398.21</v>
      </c>
      <c r="E279" s="22">
        <f>IF(A279="","",ROUND(C279*'Calculator'!$B$5/12,2))</f>
        <v>836.46</v>
      </c>
      <c r="F279" s="22">
        <f>IF(A279="","",D279-E279)</f>
        <v>1561.75</v>
      </c>
      <c r="G279" s="22">
        <f>IF(A279="","",MAX(0,MIN(N('Calculator'!$B$8),C279-F279)))</f>
        <v>0</v>
      </c>
      <c r="H279" s="23">
        <f>IF(A279="","",ROUND(C279-F279-G279,2))</f>
        <v>165729.29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IF(A280="","",EDATE('Calculator'!$B$7,A280-1))</f>
        <v>54772</v>
      </c>
      <c r="C280" s="22">
        <f>IF(A280="","",H279)</f>
        <v>165729.29</v>
      </c>
      <c r="D280" s="22">
        <f>IF(A280="","",MIN('Calculator'!$B$10,C280+E280))</f>
        <v>2398.21</v>
      </c>
      <c r="E280" s="22">
        <f>IF(A280="","",ROUND(C280*'Calculator'!$B$5/12,2))</f>
        <v>828.65</v>
      </c>
      <c r="F280" s="22">
        <f>IF(A280="","",D280-E280)</f>
        <v>1569.56</v>
      </c>
      <c r="G280" s="22">
        <f>IF(A280="","",MAX(0,MIN(N('Calculator'!$B$8),C280-F280)))</f>
        <v>0</v>
      </c>
      <c r="H280" s="23">
        <f>IF(A280="","",ROUND(C280-F280-G280,2))</f>
        <v>164159.73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IF(A281="","",EDATE('Calculator'!$B$7,A281-1))</f>
        <v>54803</v>
      </c>
      <c r="C281" s="22">
        <f>IF(A281="","",H280)</f>
        <v>164159.73</v>
      </c>
      <c r="D281" s="22">
        <f>IF(A281="","",MIN('Calculator'!$B$10,C281+E281))</f>
        <v>2398.21</v>
      </c>
      <c r="E281" s="22">
        <f>IF(A281="","",ROUND(C281*'Calculator'!$B$5/12,2))</f>
        <v>820.8</v>
      </c>
      <c r="F281" s="22">
        <f>IF(A281="","",D281-E281)</f>
        <v>1577.41</v>
      </c>
      <c r="G281" s="22">
        <f>IF(A281="","",MAX(0,MIN(N('Calculator'!$B$8),C281-F281)))</f>
        <v>0</v>
      </c>
      <c r="H281" s="23">
        <f>IF(A281="","",ROUND(C281-F281-G281,2))</f>
        <v>162582.32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IF(A282="","",EDATE('Calculator'!$B$7,A282-1))</f>
        <v>54834</v>
      </c>
      <c r="C282" s="22">
        <f>IF(A282="","",H281)</f>
        <v>162582.32</v>
      </c>
      <c r="D282" s="22">
        <f>IF(A282="","",MIN('Calculator'!$B$10,C282+E282))</f>
        <v>2398.21</v>
      </c>
      <c r="E282" s="22">
        <f>IF(A282="","",ROUND(C282*'Calculator'!$B$5/12,2))</f>
        <v>812.91</v>
      </c>
      <c r="F282" s="22">
        <f>IF(A282="","",D282-E282)</f>
        <v>1585.3</v>
      </c>
      <c r="G282" s="22">
        <f>IF(A282="","",MAX(0,MIN(N('Calculator'!$B$8),C282-F282)))</f>
        <v>0</v>
      </c>
      <c r="H282" s="23">
        <f>IF(A282="","",ROUND(C282-F282-G282,2))</f>
        <v>160997.02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IF(A283="","",EDATE('Calculator'!$B$7,A283-1))</f>
        <v>54862</v>
      </c>
      <c r="C283" s="22">
        <f>IF(A283="","",H282)</f>
        <v>160997.02</v>
      </c>
      <c r="D283" s="22">
        <f>IF(A283="","",MIN('Calculator'!$B$10,C283+E283))</f>
        <v>2398.21</v>
      </c>
      <c r="E283" s="22">
        <f>IF(A283="","",ROUND(C283*'Calculator'!$B$5/12,2))</f>
        <v>804.99</v>
      </c>
      <c r="F283" s="22">
        <f>IF(A283="","",D283-E283)</f>
        <v>1593.22</v>
      </c>
      <c r="G283" s="22">
        <f>IF(A283="","",MAX(0,MIN(N('Calculator'!$B$8),C283-F283)))</f>
        <v>0</v>
      </c>
      <c r="H283" s="23">
        <f>IF(A283="","",ROUND(C283-F283-G283,2))</f>
        <v>159403.8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IF(A284="","",EDATE('Calculator'!$B$7,A284-1))</f>
        <v>54893</v>
      </c>
      <c r="C284" s="22">
        <f>IF(A284="","",H283)</f>
        <v>159403.8</v>
      </c>
      <c r="D284" s="22">
        <f>IF(A284="","",MIN('Calculator'!$B$10,C284+E284))</f>
        <v>2398.21</v>
      </c>
      <c r="E284" s="22">
        <f>IF(A284="","",ROUND(C284*'Calculator'!$B$5/12,2))</f>
        <v>797.02</v>
      </c>
      <c r="F284" s="22">
        <f>IF(A284="","",D284-E284)</f>
        <v>1601.19</v>
      </c>
      <c r="G284" s="22">
        <f>IF(A284="","",MAX(0,MIN(N('Calculator'!$B$8),C284-F284)))</f>
        <v>0</v>
      </c>
      <c r="H284" s="23">
        <f>IF(A284="","",ROUND(C284-F284-G284,2))</f>
        <v>157802.61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IF(A285="","",EDATE('Calculator'!$B$7,A285-1))</f>
        <v>54923</v>
      </c>
      <c r="C285" s="22">
        <f>IF(A285="","",H284)</f>
        <v>157802.61</v>
      </c>
      <c r="D285" s="22">
        <f>IF(A285="","",MIN('Calculator'!$B$10,C285+E285))</f>
        <v>2398.21</v>
      </c>
      <c r="E285" s="22">
        <f>IF(A285="","",ROUND(C285*'Calculator'!$B$5/12,2))</f>
        <v>789.01</v>
      </c>
      <c r="F285" s="22">
        <f>IF(A285="","",D285-E285)</f>
        <v>1609.2</v>
      </c>
      <c r="G285" s="22">
        <f>IF(A285="","",MAX(0,MIN(N('Calculator'!$B$8),C285-F285)))</f>
        <v>0</v>
      </c>
      <c r="H285" s="23">
        <f>IF(A285="","",ROUND(C285-F285-G285,2))</f>
        <v>156193.41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IF(A286="","",EDATE('Calculator'!$B$7,A286-1))</f>
        <v>54954</v>
      </c>
      <c r="C286" s="22">
        <f>IF(A286="","",H285)</f>
        <v>156193.41</v>
      </c>
      <c r="D286" s="22">
        <f>IF(A286="","",MIN('Calculator'!$B$10,C286+E286))</f>
        <v>2398.21</v>
      </c>
      <c r="E286" s="22">
        <f>IF(A286="","",ROUND(C286*'Calculator'!$B$5/12,2))</f>
        <v>780.97</v>
      </c>
      <c r="F286" s="22">
        <f>IF(A286="","",D286-E286)</f>
        <v>1617.24</v>
      </c>
      <c r="G286" s="22">
        <f>IF(A286="","",MAX(0,MIN(N('Calculator'!$B$8),C286-F286)))</f>
        <v>0</v>
      </c>
      <c r="H286" s="23">
        <f>IF(A286="","",ROUND(C286-F286-G286,2))</f>
        <v>154576.17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IF(A287="","",EDATE('Calculator'!$B$7,A287-1))</f>
        <v>54984</v>
      </c>
      <c r="C287" s="22">
        <f>IF(A287="","",H286)</f>
        <v>154576.17</v>
      </c>
      <c r="D287" s="22">
        <f>IF(A287="","",MIN('Calculator'!$B$10,C287+E287))</f>
        <v>2398.21</v>
      </c>
      <c r="E287" s="22">
        <f>IF(A287="","",ROUND(C287*'Calculator'!$B$5/12,2))</f>
        <v>772.88</v>
      </c>
      <c r="F287" s="22">
        <f>IF(A287="","",D287-E287)</f>
        <v>1625.33</v>
      </c>
      <c r="G287" s="22">
        <f>IF(A287="","",MAX(0,MIN(N('Calculator'!$B$8),C287-F287)))</f>
        <v>0</v>
      </c>
      <c r="H287" s="23">
        <f>IF(A287="","",ROUND(C287-F287-G287,2))</f>
        <v>152950.84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IF(A288="","",EDATE('Calculator'!$B$7,A288-1))</f>
        <v>55015</v>
      </c>
      <c r="C288" s="22">
        <f>IF(A288="","",H287)</f>
        <v>152950.84</v>
      </c>
      <c r="D288" s="22">
        <f>IF(A288="","",MIN('Calculator'!$B$10,C288+E288))</f>
        <v>2398.21</v>
      </c>
      <c r="E288" s="22">
        <f>IF(A288="","",ROUND(C288*'Calculator'!$B$5/12,2))</f>
        <v>764.75</v>
      </c>
      <c r="F288" s="22">
        <f>IF(A288="","",D288-E288)</f>
        <v>1633.46</v>
      </c>
      <c r="G288" s="22">
        <f>IF(A288="","",MAX(0,MIN(N('Calculator'!$B$8),C288-F288)))</f>
        <v>0</v>
      </c>
      <c r="H288" s="23">
        <f>IF(A288="","",ROUND(C288-F288-G288,2))</f>
        <v>151317.38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IF(A289="","",EDATE('Calculator'!$B$7,A289-1))</f>
        <v>55046</v>
      </c>
      <c r="C289" s="22">
        <f>IF(A289="","",H288)</f>
        <v>151317.38</v>
      </c>
      <c r="D289" s="22">
        <f>IF(A289="","",MIN('Calculator'!$B$10,C289+E289))</f>
        <v>2398.21</v>
      </c>
      <c r="E289" s="22">
        <f>IF(A289="","",ROUND(C289*'Calculator'!$B$5/12,2))</f>
        <v>756.59</v>
      </c>
      <c r="F289" s="22">
        <f>IF(A289="","",D289-E289)</f>
        <v>1641.62</v>
      </c>
      <c r="G289" s="22">
        <f>IF(A289="","",MAX(0,MIN(N('Calculator'!$B$8),C289-F289)))</f>
        <v>0</v>
      </c>
      <c r="H289" s="23">
        <f>IF(A289="","",ROUND(C289-F289-G289,2))</f>
        <v>149675.76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IF(A290="","",EDATE('Calculator'!$B$7,A290-1))</f>
        <v>55076</v>
      </c>
      <c r="C290" s="22">
        <f>IF(A290="","",H289)</f>
        <v>149675.76</v>
      </c>
      <c r="D290" s="22">
        <f>IF(A290="","",MIN('Calculator'!$B$10,C290+E290))</f>
        <v>2398.21</v>
      </c>
      <c r="E290" s="22">
        <f>IF(A290="","",ROUND(C290*'Calculator'!$B$5/12,2))</f>
        <v>748.38</v>
      </c>
      <c r="F290" s="22">
        <f>IF(A290="","",D290-E290)</f>
        <v>1649.83</v>
      </c>
      <c r="G290" s="22">
        <f>IF(A290="","",MAX(0,MIN(N('Calculator'!$B$8),C290-F290)))</f>
        <v>0</v>
      </c>
      <c r="H290" s="23">
        <f>IF(A290="","",ROUND(C290-F290-G290,2))</f>
        <v>148025.93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IF(A291="","",EDATE('Calculator'!$B$7,A291-1))</f>
        <v>55107</v>
      </c>
      <c r="C291" s="22">
        <f>IF(A291="","",H290)</f>
        <v>148025.93</v>
      </c>
      <c r="D291" s="22">
        <f>IF(A291="","",MIN('Calculator'!$B$10,C291+E291))</f>
        <v>2398.21</v>
      </c>
      <c r="E291" s="22">
        <f>IF(A291="","",ROUND(C291*'Calculator'!$B$5/12,2))</f>
        <v>740.13</v>
      </c>
      <c r="F291" s="22">
        <f>IF(A291="","",D291-E291)</f>
        <v>1658.08</v>
      </c>
      <c r="G291" s="22">
        <f>IF(A291="","",MAX(0,MIN(N('Calculator'!$B$8),C291-F291)))</f>
        <v>0</v>
      </c>
      <c r="H291" s="23">
        <f>IF(A291="","",ROUND(C291-F291-G291,2))</f>
        <v>146367.85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IF(A292="","",EDATE('Calculator'!$B$7,A292-1))</f>
        <v>55137</v>
      </c>
      <c r="C292" s="22">
        <f>IF(A292="","",H291)</f>
        <v>146367.85</v>
      </c>
      <c r="D292" s="22">
        <f>IF(A292="","",MIN('Calculator'!$B$10,C292+E292))</f>
        <v>2398.21</v>
      </c>
      <c r="E292" s="22">
        <f>IF(A292="","",ROUND(C292*'Calculator'!$B$5/12,2))</f>
        <v>731.84</v>
      </c>
      <c r="F292" s="22">
        <f>IF(A292="","",D292-E292)</f>
        <v>1666.37</v>
      </c>
      <c r="G292" s="22">
        <f>IF(A292="","",MAX(0,MIN(N('Calculator'!$B$8),C292-F292)))</f>
        <v>0</v>
      </c>
      <c r="H292" s="23">
        <f>IF(A292="","",ROUND(C292-F292-G292,2))</f>
        <v>144701.48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IF(A293="","",EDATE('Calculator'!$B$7,A293-1))</f>
        <v>55168</v>
      </c>
      <c r="C293" s="22">
        <f>IF(A293="","",H292)</f>
        <v>144701.48</v>
      </c>
      <c r="D293" s="22">
        <f>IF(A293="","",MIN('Calculator'!$B$10,C293+E293))</f>
        <v>2398.21</v>
      </c>
      <c r="E293" s="22">
        <f>IF(A293="","",ROUND(C293*'Calculator'!$B$5/12,2))</f>
        <v>723.51</v>
      </c>
      <c r="F293" s="22">
        <f>IF(A293="","",D293-E293)</f>
        <v>1674.7</v>
      </c>
      <c r="G293" s="22">
        <f>IF(A293="","",MAX(0,MIN(N('Calculator'!$B$8),C293-F293)))</f>
        <v>0</v>
      </c>
      <c r="H293" s="23">
        <f>IF(A293="","",ROUND(C293-F293-G293,2))</f>
        <v>143026.78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IF(A294="","",EDATE('Calculator'!$B$7,A294-1))</f>
        <v>55199</v>
      </c>
      <c r="C294" s="22">
        <f>IF(A294="","",H293)</f>
        <v>143026.78</v>
      </c>
      <c r="D294" s="22">
        <f>IF(A294="","",MIN('Calculator'!$B$10,C294+E294))</f>
        <v>2398.21</v>
      </c>
      <c r="E294" s="22">
        <f>IF(A294="","",ROUND(C294*'Calculator'!$B$5/12,2))</f>
        <v>715.13</v>
      </c>
      <c r="F294" s="22">
        <f>IF(A294="","",D294-E294)</f>
        <v>1683.08</v>
      </c>
      <c r="G294" s="22">
        <f>IF(A294="","",MAX(0,MIN(N('Calculator'!$B$8),C294-F294)))</f>
        <v>0</v>
      </c>
      <c r="H294" s="23">
        <f>IF(A294="","",ROUND(C294-F294-G294,2))</f>
        <v>141343.7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IF(A295="","",EDATE('Calculator'!$B$7,A295-1))</f>
        <v>55227</v>
      </c>
      <c r="C295" s="22">
        <f>IF(A295="","",H294)</f>
        <v>141343.7</v>
      </c>
      <c r="D295" s="22">
        <f>IF(A295="","",MIN('Calculator'!$B$10,C295+E295))</f>
        <v>2398.21</v>
      </c>
      <c r="E295" s="22">
        <f>IF(A295="","",ROUND(C295*'Calculator'!$B$5/12,2))</f>
        <v>706.72</v>
      </c>
      <c r="F295" s="22">
        <f>IF(A295="","",D295-E295)</f>
        <v>1691.49</v>
      </c>
      <c r="G295" s="22">
        <f>IF(A295="","",MAX(0,MIN(N('Calculator'!$B$8),C295-F295)))</f>
        <v>0</v>
      </c>
      <c r="H295" s="23">
        <f>IF(A295="","",ROUND(C295-F295-G295,2))</f>
        <v>139652.21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IF(A296="","",EDATE('Calculator'!$B$7,A296-1))</f>
        <v>55258</v>
      </c>
      <c r="C296" s="22">
        <f>IF(A296="","",H295)</f>
        <v>139652.21</v>
      </c>
      <c r="D296" s="22">
        <f>IF(A296="","",MIN('Calculator'!$B$10,C296+E296))</f>
        <v>2398.21</v>
      </c>
      <c r="E296" s="22">
        <f>IF(A296="","",ROUND(C296*'Calculator'!$B$5/12,2))</f>
        <v>698.26</v>
      </c>
      <c r="F296" s="22">
        <f>IF(A296="","",D296-E296)</f>
        <v>1699.95</v>
      </c>
      <c r="G296" s="22">
        <f>IF(A296="","",MAX(0,MIN(N('Calculator'!$B$8),C296-F296)))</f>
        <v>0</v>
      </c>
      <c r="H296" s="23">
        <f>IF(A296="","",ROUND(C296-F296-G296,2))</f>
        <v>137952.26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IF(A297="","",EDATE('Calculator'!$B$7,A297-1))</f>
        <v>55288</v>
      </c>
      <c r="C297" s="22">
        <f>IF(A297="","",H296)</f>
        <v>137952.26</v>
      </c>
      <c r="D297" s="22">
        <f>IF(A297="","",MIN('Calculator'!$B$10,C297+E297))</f>
        <v>2398.21</v>
      </c>
      <c r="E297" s="22">
        <f>IF(A297="","",ROUND(C297*'Calculator'!$B$5/12,2))</f>
        <v>689.76</v>
      </c>
      <c r="F297" s="22">
        <f>IF(A297="","",D297-E297)</f>
        <v>1708.45</v>
      </c>
      <c r="G297" s="22">
        <f>IF(A297="","",MAX(0,MIN(N('Calculator'!$B$8),C297-F297)))</f>
        <v>0</v>
      </c>
      <c r="H297" s="23">
        <f>IF(A297="","",ROUND(C297-F297-G297,2))</f>
        <v>136243.81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IF(A298="","",EDATE('Calculator'!$B$7,A298-1))</f>
        <v>55319</v>
      </c>
      <c r="C298" s="22">
        <f>IF(A298="","",H297)</f>
        <v>136243.81</v>
      </c>
      <c r="D298" s="22">
        <f>IF(A298="","",MIN('Calculator'!$B$10,C298+E298))</f>
        <v>2398.21</v>
      </c>
      <c r="E298" s="22">
        <f>IF(A298="","",ROUND(C298*'Calculator'!$B$5/12,2))</f>
        <v>681.22</v>
      </c>
      <c r="F298" s="22">
        <f>IF(A298="","",D298-E298)</f>
        <v>1716.99</v>
      </c>
      <c r="G298" s="22">
        <f>IF(A298="","",MAX(0,MIN(N('Calculator'!$B$8),C298-F298)))</f>
        <v>0</v>
      </c>
      <c r="H298" s="23">
        <f>IF(A298="","",ROUND(C298-F298-G298,2))</f>
        <v>134526.82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IF(A299="","",EDATE('Calculator'!$B$7,A299-1))</f>
        <v>55349</v>
      </c>
      <c r="C299" s="22">
        <f>IF(A299="","",H298)</f>
        <v>134526.82</v>
      </c>
      <c r="D299" s="22">
        <f>IF(A299="","",MIN('Calculator'!$B$10,C299+E299))</f>
        <v>2398.21</v>
      </c>
      <c r="E299" s="22">
        <f>IF(A299="","",ROUND(C299*'Calculator'!$B$5/12,2))</f>
        <v>672.63</v>
      </c>
      <c r="F299" s="22">
        <f>IF(A299="","",D299-E299)</f>
        <v>1725.58</v>
      </c>
      <c r="G299" s="22">
        <f>IF(A299="","",MAX(0,MIN(N('Calculator'!$B$8),C299-F299)))</f>
        <v>0</v>
      </c>
      <c r="H299" s="23">
        <f>IF(A299="","",ROUND(C299-F299-G299,2))</f>
        <v>132801.24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IF(A300="","",EDATE('Calculator'!$B$7,A300-1))</f>
        <v>55380</v>
      </c>
      <c r="C300" s="22">
        <f>IF(A300="","",H299)</f>
        <v>132801.24</v>
      </c>
      <c r="D300" s="22">
        <f>IF(A300="","",MIN('Calculator'!$B$10,C300+E300))</f>
        <v>2398.21</v>
      </c>
      <c r="E300" s="22">
        <f>IF(A300="","",ROUND(C300*'Calculator'!$B$5/12,2))</f>
        <v>664.01</v>
      </c>
      <c r="F300" s="22">
        <f>IF(A300="","",D300-E300)</f>
        <v>1734.2</v>
      </c>
      <c r="G300" s="22">
        <f>IF(A300="","",MAX(0,MIN(N('Calculator'!$B$8),C300-F300)))</f>
        <v>0</v>
      </c>
      <c r="H300" s="23">
        <f>IF(A300="","",ROUND(C300-F300-G300,2))</f>
        <v>131067.04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IF(A301="","",EDATE('Calculator'!$B$7,A301-1))</f>
        <v>55411</v>
      </c>
      <c r="C301" s="22">
        <f>IF(A301="","",H300)</f>
        <v>131067.04</v>
      </c>
      <c r="D301" s="22">
        <f>IF(A301="","",MIN('Calculator'!$B$10,C301+E301))</f>
        <v>2398.21</v>
      </c>
      <c r="E301" s="22">
        <f>IF(A301="","",ROUND(C301*'Calculator'!$B$5/12,2))</f>
        <v>655.34</v>
      </c>
      <c r="F301" s="22">
        <f>IF(A301="","",D301-E301)</f>
        <v>1742.87</v>
      </c>
      <c r="G301" s="22">
        <f>IF(A301="","",MAX(0,MIN(N('Calculator'!$B$8),C301-F301)))</f>
        <v>0</v>
      </c>
      <c r="H301" s="23">
        <f>IF(A301="","",ROUND(C301-F301-G301,2))</f>
        <v>129324.17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IF(A302="","",EDATE('Calculator'!$B$7,A302-1))</f>
        <v>55441</v>
      </c>
      <c r="C302" s="22">
        <f>IF(A302="","",H301)</f>
        <v>129324.17</v>
      </c>
      <c r="D302" s="22">
        <f>IF(A302="","",MIN('Calculator'!$B$10,C302+E302))</f>
        <v>2398.21</v>
      </c>
      <c r="E302" s="22">
        <f>IF(A302="","",ROUND(C302*'Calculator'!$B$5/12,2))</f>
        <v>646.62</v>
      </c>
      <c r="F302" s="22">
        <f>IF(A302="","",D302-E302)</f>
        <v>1751.59</v>
      </c>
      <c r="G302" s="22">
        <f>IF(A302="","",MAX(0,MIN(N('Calculator'!$B$8),C302-F302)))</f>
        <v>0</v>
      </c>
      <c r="H302" s="23">
        <f>IF(A302="","",ROUND(C302-F302-G302,2))</f>
        <v>127572.58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IF(A303="","",EDATE('Calculator'!$B$7,A303-1))</f>
        <v>55472</v>
      </c>
      <c r="C303" s="22">
        <f>IF(A303="","",H302)</f>
        <v>127572.58</v>
      </c>
      <c r="D303" s="22">
        <f>IF(A303="","",MIN('Calculator'!$B$10,C303+E303))</f>
        <v>2398.21</v>
      </c>
      <c r="E303" s="22">
        <f>IF(A303="","",ROUND(C303*'Calculator'!$B$5/12,2))</f>
        <v>637.86</v>
      </c>
      <c r="F303" s="22">
        <f>IF(A303="","",D303-E303)</f>
        <v>1760.35</v>
      </c>
      <c r="G303" s="22">
        <f>IF(A303="","",MAX(0,MIN(N('Calculator'!$B$8),C303-F303)))</f>
        <v>0</v>
      </c>
      <c r="H303" s="23">
        <f>IF(A303="","",ROUND(C303-F303-G303,2))</f>
        <v>125812.23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IF(A304="","",EDATE('Calculator'!$B$7,A304-1))</f>
        <v>55502</v>
      </c>
      <c r="C304" s="22">
        <f>IF(A304="","",H303)</f>
        <v>125812.23</v>
      </c>
      <c r="D304" s="22">
        <f>IF(A304="","",MIN('Calculator'!$B$10,C304+E304))</f>
        <v>2398.21</v>
      </c>
      <c r="E304" s="22">
        <f>IF(A304="","",ROUND(C304*'Calculator'!$B$5/12,2))</f>
        <v>629.06</v>
      </c>
      <c r="F304" s="22">
        <f>IF(A304="","",D304-E304)</f>
        <v>1769.15</v>
      </c>
      <c r="G304" s="22">
        <f>IF(A304="","",MAX(0,MIN(N('Calculator'!$B$8),C304-F304)))</f>
        <v>0</v>
      </c>
      <c r="H304" s="23">
        <f>IF(A304="","",ROUND(C304-F304-G304,2))</f>
        <v>124043.08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IF(A305="","",EDATE('Calculator'!$B$7,A305-1))</f>
        <v>55533</v>
      </c>
      <c r="C305" s="22">
        <f>IF(A305="","",H304)</f>
        <v>124043.08</v>
      </c>
      <c r="D305" s="22">
        <f>IF(A305="","",MIN('Calculator'!$B$10,C305+E305))</f>
        <v>2398.21</v>
      </c>
      <c r="E305" s="22">
        <f>IF(A305="","",ROUND(C305*'Calculator'!$B$5/12,2))</f>
        <v>620.22</v>
      </c>
      <c r="F305" s="22">
        <f>IF(A305="","",D305-E305)</f>
        <v>1777.99</v>
      </c>
      <c r="G305" s="22">
        <f>IF(A305="","",MAX(0,MIN(N('Calculator'!$B$8),C305-F305)))</f>
        <v>0</v>
      </c>
      <c r="H305" s="23">
        <f>IF(A305="","",ROUND(C305-F305-G305,2))</f>
        <v>122265.09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IF(A306="","",EDATE('Calculator'!$B$7,A306-1))</f>
        <v>55564</v>
      </c>
      <c r="C306" s="22">
        <f>IF(A306="","",H305)</f>
        <v>122265.09</v>
      </c>
      <c r="D306" s="22">
        <f>IF(A306="","",MIN('Calculator'!$B$10,C306+E306))</f>
        <v>2398.21</v>
      </c>
      <c r="E306" s="22">
        <f>IF(A306="","",ROUND(C306*'Calculator'!$B$5/12,2))</f>
        <v>611.33</v>
      </c>
      <c r="F306" s="22">
        <f>IF(A306="","",D306-E306)</f>
        <v>1786.88</v>
      </c>
      <c r="G306" s="22">
        <f>IF(A306="","",MAX(0,MIN(N('Calculator'!$B$8),C306-F306)))</f>
        <v>0</v>
      </c>
      <c r="H306" s="23">
        <f>IF(A306="","",ROUND(C306-F306-G306,2))</f>
        <v>120478.21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IF(A307="","",EDATE('Calculator'!$B$7,A307-1))</f>
        <v>55593</v>
      </c>
      <c r="C307" s="22">
        <f>IF(A307="","",H306)</f>
        <v>120478.21</v>
      </c>
      <c r="D307" s="22">
        <f>IF(A307="","",MIN('Calculator'!$B$10,C307+E307))</f>
        <v>2398.21</v>
      </c>
      <c r="E307" s="22">
        <f>IF(A307="","",ROUND(C307*'Calculator'!$B$5/12,2))</f>
        <v>602.39</v>
      </c>
      <c r="F307" s="22">
        <f>IF(A307="","",D307-E307)</f>
        <v>1795.82</v>
      </c>
      <c r="G307" s="22">
        <f>IF(A307="","",MAX(0,MIN(N('Calculator'!$B$8),C307-F307)))</f>
        <v>0</v>
      </c>
      <c r="H307" s="23">
        <f>IF(A307="","",ROUND(C307-F307-G307,2))</f>
        <v>118682.39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IF(A308="","",EDATE('Calculator'!$B$7,A308-1))</f>
        <v>55624</v>
      </c>
      <c r="C308" s="22">
        <f>IF(A308="","",H307)</f>
        <v>118682.39</v>
      </c>
      <c r="D308" s="22">
        <f>IF(A308="","",MIN('Calculator'!$B$10,C308+E308))</f>
        <v>2398.21</v>
      </c>
      <c r="E308" s="22">
        <f>IF(A308="","",ROUND(C308*'Calculator'!$B$5/12,2))</f>
        <v>593.41</v>
      </c>
      <c r="F308" s="22">
        <f>IF(A308="","",D308-E308)</f>
        <v>1804.8</v>
      </c>
      <c r="G308" s="22">
        <f>IF(A308="","",MAX(0,MIN(N('Calculator'!$B$8),C308-F308)))</f>
        <v>0</v>
      </c>
      <c r="H308" s="23">
        <f>IF(A308="","",ROUND(C308-F308-G308,2))</f>
        <v>116877.59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IF(A309="","",EDATE('Calculator'!$B$7,A309-1))</f>
        <v>55654</v>
      </c>
      <c r="C309" s="22">
        <f>IF(A309="","",H308)</f>
        <v>116877.59</v>
      </c>
      <c r="D309" s="22">
        <f>IF(A309="","",MIN('Calculator'!$B$10,C309+E309))</f>
        <v>2398.21</v>
      </c>
      <c r="E309" s="22">
        <f>IF(A309="","",ROUND(C309*'Calculator'!$B$5/12,2))</f>
        <v>584.39</v>
      </c>
      <c r="F309" s="22">
        <f>IF(A309="","",D309-E309)</f>
        <v>1813.82</v>
      </c>
      <c r="G309" s="22">
        <f>IF(A309="","",MAX(0,MIN(N('Calculator'!$B$8),C309-F309)))</f>
        <v>0</v>
      </c>
      <c r="H309" s="23">
        <f>IF(A309="","",ROUND(C309-F309-G309,2))</f>
        <v>115063.77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IF(A310="","",EDATE('Calculator'!$B$7,A310-1))</f>
        <v>55685</v>
      </c>
      <c r="C310" s="22">
        <f>IF(A310="","",H309)</f>
        <v>115063.77</v>
      </c>
      <c r="D310" s="22">
        <f>IF(A310="","",MIN('Calculator'!$B$10,C310+E310))</f>
        <v>2398.21</v>
      </c>
      <c r="E310" s="22">
        <f>IF(A310="","",ROUND(C310*'Calculator'!$B$5/12,2))</f>
        <v>575.32</v>
      </c>
      <c r="F310" s="22">
        <f>IF(A310="","",D310-E310)</f>
        <v>1822.89</v>
      </c>
      <c r="G310" s="22">
        <f>IF(A310="","",MAX(0,MIN(N('Calculator'!$B$8),C310-F310)))</f>
        <v>0</v>
      </c>
      <c r="H310" s="23">
        <f>IF(A310="","",ROUND(C310-F310-G310,2))</f>
        <v>113240.88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IF(A311="","",EDATE('Calculator'!$B$7,A311-1))</f>
        <v>55715</v>
      </c>
      <c r="C311" s="22">
        <f>IF(A311="","",H310)</f>
        <v>113240.88</v>
      </c>
      <c r="D311" s="22">
        <f>IF(A311="","",MIN('Calculator'!$B$10,C311+E311))</f>
        <v>2398.21</v>
      </c>
      <c r="E311" s="22">
        <f>IF(A311="","",ROUND(C311*'Calculator'!$B$5/12,2))</f>
        <v>566.2</v>
      </c>
      <c r="F311" s="22">
        <f>IF(A311="","",D311-E311)</f>
        <v>1832.01</v>
      </c>
      <c r="G311" s="22">
        <f>IF(A311="","",MAX(0,MIN(N('Calculator'!$B$8),C311-F311)))</f>
        <v>0</v>
      </c>
      <c r="H311" s="23">
        <f>IF(A311="","",ROUND(C311-F311-G311,2))</f>
        <v>111408.87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IF(A312="","",EDATE('Calculator'!$B$7,A312-1))</f>
        <v>55746</v>
      </c>
      <c r="C312" s="22">
        <f>IF(A312="","",H311)</f>
        <v>111408.87</v>
      </c>
      <c r="D312" s="22">
        <f>IF(A312="","",MIN('Calculator'!$B$10,C312+E312))</f>
        <v>2398.21</v>
      </c>
      <c r="E312" s="22">
        <f>IF(A312="","",ROUND(C312*'Calculator'!$B$5/12,2))</f>
        <v>557.04</v>
      </c>
      <c r="F312" s="22">
        <f>IF(A312="","",D312-E312)</f>
        <v>1841.17</v>
      </c>
      <c r="G312" s="22">
        <f>IF(A312="","",MAX(0,MIN(N('Calculator'!$B$8),C312-F312)))</f>
        <v>0</v>
      </c>
      <c r="H312" s="23">
        <f>IF(A312="","",ROUND(C312-F312-G312,2))</f>
        <v>109567.7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IF(A313="","",EDATE('Calculator'!$B$7,A313-1))</f>
        <v>55777</v>
      </c>
      <c r="C313" s="22">
        <f>IF(A313="","",H312)</f>
        <v>109567.7</v>
      </c>
      <c r="D313" s="22">
        <f>IF(A313="","",MIN('Calculator'!$B$10,C313+E313))</f>
        <v>2398.21</v>
      </c>
      <c r="E313" s="22">
        <f>IF(A313="","",ROUND(C313*'Calculator'!$B$5/12,2))</f>
        <v>547.84</v>
      </c>
      <c r="F313" s="22">
        <f>IF(A313="","",D313-E313)</f>
        <v>1850.37</v>
      </c>
      <c r="G313" s="22">
        <f>IF(A313="","",MAX(0,MIN(N('Calculator'!$B$8),C313-F313)))</f>
        <v>0</v>
      </c>
      <c r="H313" s="23">
        <f>IF(A313="","",ROUND(C313-F313-G313,2))</f>
        <v>107717.33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IF(A314="","",EDATE('Calculator'!$B$7,A314-1))</f>
        <v>55807</v>
      </c>
      <c r="C314" s="22">
        <f>IF(A314="","",H313)</f>
        <v>107717.33</v>
      </c>
      <c r="D314" s="22">
        <f>IF(A314="","",MIN('Calculator'!$B$10,C314+E314))</f>
        <v>2398.21</v>
      </c>
      <c r="E314" s="22">
        <f>IF(A314="","",ROUND(C314*'Calculator'!$B$5/12,2))</f>
        <v>538.59</v>
      </c>
      <c r="F314" s="22">
        <f>IF(A314="","",D314-E314)</f>
        <v>1859.62</v>
      </c>
      <c r="G314" s="22">
        <f>IF(A314="","",MAX(0,MIN(N('Calculator'!$B$8),C314-F314)))</f>
        <v>0</v>
      </c>
      <c r="H314" s="23">
        <f>IF(A314="","",ROUND(C314-F314-G314,2))</f>
        <v>105857.71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IF(A315="","",EDATE('Calculator'!$B$7,A315-1))</f>
        <v>55838</v>
      </c>
      <c r="C315" s="22">
        <f>IF(A315="","",H314)</f>
        <v>105857.71</v>
      </c>
      <c r="D315" s="22">
        <f>IF(A315="","",MIN('Calculator'!$B$10,C315+E315))</f>
        <v>2398.21</v>
      </c>
      <c r="E315" s="22">
        <f>IF(A315="","",ROUND(C315*'Calculator'!$B$5/12,2))</f>
        <v>529.29</v>
      </c>
      <c r="F315" s="22">
        <f>IF(A315="","",D315-E315)</f>
        <v>1868.92</v>
      </c>
      <c r="G315" s="22">
        <f>IF(A315="","",MAX(0,MIN(N('Calculator'!$B$8),C315-F315)))</f>
        <v>0</v>
      </c>
      <c r="H315" s="23">
        <f>IF(A315="","",ROUND(C315-F315-G315,2))</f>
        <v>103988.79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IF(A316="","",EDATE('Calculator'!$B$7,A316-1))</f>
        <v>55868</v>
      </c>
      <c r="C316" s="22">
        <f>IF(A316="","",H315)</f>
        <v>103988.79</v>
      </c>
      <c r="D316" s="22">
        <f>IF(A316="","",MIN('Calculator'!$B$10,C316+E316))</f>
        <v>2398.21</v>
      </c>
      <c r="E316" s="22">
        <f>IF(A316="","",ROUND(C316*'Calculator'!$B$5/12,2))</f>
        <v>519.94</v>
      </c>
      <c r="F316" s="22">
        <f>IF(A316="","",D316-E316)</f>
        <v>1878.27</v>
      </c>
      <c r="G316" s="22">
        <f>IF(A316="","",MAX(0,MIN(N('Calculator'!$B$8),C316-F316)))</f>
        <v>0</v>
      </c>
      <c r="H316" s="23">
        <f>IF(A316="","",ROUND(C316-F316-G316,2))</f>
        <v>102110.52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IF(A317="","",EDATE('Calculator'!$B$7,A317-1))</f>
        <v>55899</v>
      </c>
      <c r="C317" s="22">
        <f>IF(A317="","",H316)</f>
        <v>102110.52</v>
      </c>
      <c r="D317" s="22">
        <f>IF(A317="","",MIN('Calculator'!$B$10,C317+E317))</f>
        <v>2398.21</v>
      </c>
      <c r="E317" s="22">
        <f>IF(A317="","",ROUND(C317*'Calculator'!$B$5/12,2))</f>
        <v>510.55</v>
      </c>
      <c r="F317" s="22">
        <f>IF(A317="","",D317-E317)</f>
        <v>1887.66</v>
      </c>
      <c r="G317" s="22">
        <f>IF(A317="","",MAX(0,MIN(N('Calculator'!$B$8),C317-F317)))</f>
        <v>0</v>
      </c>
      <c r="H317" s="23">
        <f>IF(A317="","",ROUND(C317-F317-G317,2))</f>
        <v>100222.86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IF(A318="","",EDATE('Calculator'!$B$7,A318-1))</f>
        <v>55930</v>
      </c>
      <c r="C318" s="22">
        <f>IF(A318="","",H317)</f>
        <v>100222.86</v>
      </c>
      <c r="D318" s="22">
        <f>IF(A318="","",MIN('Calculator'!$B$10,C318+E318))</f>
        <v>2398.21</v>
      </c>
      <c r="E318" s="22">
        <f>IF(A318="","",ROUND(C318*'Calculator'!$B$5/12,2))</f>
        <v>501.11</v>
      </c>
      <c r="F318" s="22">
        <f>IF(A318="","",D318-E318)</f>
        <v>1897.1</v>
      </c>
      <c r="G318" s="22">
        <f>IF(A318="","",MAX(0,MIN(N('Calculator'!$B$8),C318-F318)))</f>
        <v>0</v>
      </c>
      <c r="H318" s="23">
        <f>IF(A318="","",ROUND(C318-F318-G318,2))</f>
        <v>98325.76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IF(A319="","",EDATE('Calculator'!$B$7,A319-1))</f>
        <v>55958</v>
      </c>
      <c r="C319" s="22">
        <f>IF(A319="","",H318)</f>
        <v>98325.76</v>
      </c>
      <c r="D319" s="22">
        <f>IF(A319="","",MIN('Calculator'!$B$10,C319+E319))</f>
        <v>2398.21</v>
      </c>
      <c r="E319" s="22">
        <f>IF(A319="","",ROUND(C319*'Calculator'!$B$5/12,2))</f>
        <v>491.63</v>
      </c>
      <c r="F319" s="22">
        <f>IF(A319="","",D319-E319)</f>
        <v>1906.58</v>
      </c>
      <c r="G319" s="22">
        <f>IF(A319="","",MAX(0,MIN(N('Calculator'!$B$8),C319-F319)))</f>
        <v>0</v>
      </c>
      <c r="H319" s="23">
        <f>IF(A319="","",ROUND(C319-F319-G319,2))</f>
        <v>96419.18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IF(A320="","",EDATE('Calculator'!$B$7,A320-1))</f>
        <v>55989</v>
      </c>
      <c r="C320" s="22">
        <f>IF(A320="","",H319)</f>
        <v>96419.18</v>
      </c>
      <c r="D320" s="22">
        <f>IF(A320="","",MIN('Calculator'!$B$10,C320+E320))</f>
        <v>2398.21</v>
      </c>
      <c r="E320" s="22">
        <f>IF(A320="","",ROUND(C320*'Calculator'!$B$5/12,2))</f>
        <v>482.1</v>
      </c>
      <c r="F320" s="22">
        <f>IF(A320="","",D320-E320)</f>
        <v>1916.11</v>
      </c>
      <c r="G320" s="22">
        <f>IF(A320="","",MAX(0,MIN(N('Calculator'!$B$8),C320-F320)))</f>
        <v>0</v>
      </c>
      <c r="H320" s="23">
        <f>IF(A320="","",ROUND(C320-F320-G320,2))</f>
        <v>94503.07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IF(A321="","",EDATE('Calculator'!$B$7,A321-1))</f>
        <v>56019</v>
      </c>
      <c r="C321" s="22">
        <f>IF(A321="","",H320)</f>
        <v>94503.07</v>
      </c>
      <c r="D321" s="22">
        <f>IF(A321="","",MIN('Calculator'!$B$10,C321+E321))</f>
        <v>2398.21</v>
      </c>
      <c r="E321" s="22">
        <f>IF(A321="","",ROUND(C321*'Calculator'!$B$5/12,2))</f>
        <v>472.52</v>
      </c>
      <c r="F321" s="22">
        <f>IF(A321="","",D321-E321)</f>
        <v>1925.69</v>
      </c>
      <c r="G321" s="22">
        <f>IF(A321="","",MAX(0,MIN(N('Calculator'!$B$8),C321-F321)))</f>
        <v>0</v>
      </c>
      <c r="H321" s="23">
        <f>IF(A321="","",ROUND(C321-F321-G321,2))</f>
        <v>92577.38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IF(A322="","",EDATE('Calculator'!$B$7,A322-1))</f>
        <v>56050</v>
      </c>
      <c r="C322" s="22">
        <f>IF(A322="","",H321)</f>
        <v>92577.38</v>
      </c>
      <c r="D322" s="22">
        <f>IF(A322="","",MIN('Calculator'!$B$10,C322+E322))</f>
        <v>2398.21</v>
      </c>
      <c r="E322" s="22">
        <f>IF(A322="","",ROUND(C322*'Calculator'!$B$5/12,2))</f>
        <v>462.89</v>
      </c>
      <c r="F322" s="22">
        <f>IF(A322="","",D322-E322)</f>
        <v>1935.32</v>
      </c>
      <c r="G322" s="22">
        <f>IF(A322="","",MAX(0,MIN(N('Calculator'!$B$8),C322-F322)))</f>
        <v>0</v>
      </c>
      <c r="H322" s="23">
        <f>IF(A322="","",ROUND(C322-F322-G322,2))</f>
        <v>90642.06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IF(A323="","",EDATE('Calculator'!$B$7,A323-1))</f>
        <v>56080</v>
      </c>
      <c r="C323" s="22">
        <f>IF(A323="","",H322)</f>
        <v>90642.06</v>
      </c>
      <c r="D323" s="22">
        <f>IF(A323="","",MIN('Calculator'!$B$10,C323+E323))</f>
        <v>2398.21</v>
      </c>
      <c r="E323" s="22">
        <f>IF(A323="","",ROUND(C323*'Calculator'!$B$5/12,2))</f>
        <v>453.21</v>
      </c>
      <c r="F323" s="22">
        <f>IF(A323="","",D323-E323)</f>
        <v>1945</v>
      </c>
      <c r="G323" s="22">
        <f>IF(A323="","",MAX(0,MIN(N('Calculator'!$B$8),C323-F323)))</f>
        <v>0</v>
      </c>
      <c r="H323" s="23">
        <f>IF(A323="","",ROUND(C323-F323-G323,2))</f>
        <v>88697.06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IF(A324="","",EDATE('Calculator'!$B$7,A324-1))</f>
        <v>56111</v>
      </c>
      <c r="C324" s="22">
        <f>IF(A324="","",H323)</f>
        <v>88697.06</v>
      </c>
      <c r="D324" s="22">
        <f>IF(A324="","",MIN('Calculator'!$B$10,C324+E324))</f>
        <v>2398.21</v>
      </c>
      <c r="E324" s="22">
        <f>IF(A324="","",ROUND(C324*'Calculator'!$B$5/12,2))</f>
        <v>443.49</v>
      </c>
      <c r="F324" s="22">
        <f>IF(A324="","",D324-E324)</f>
        <v>1954.72</v>
      </c>
      <c r="G324" s="22">
        <f>IF(A324="","",MAX(0,MIN(N('Calculator'!$B$8),C324-F324)))</f>
        <v>0</v>
      </c>
      <c r="H324" s="23">
        <f>IF(A324="","",ROUND(C324-F324-G324,2))</f>
        <v>86742.34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IF(A325="","",EDATE('Calculator'!$B$7,A325-1))</f>
        <v>56142</v>
      </c>
      <c r="C325" s="22">
        <f>IF(A325="","",H324)</f>
        <v>86742.34</v>
      </c>
      <c r="D325" s="22">
        <f>IF(A325="","",MIN('Calculator'!$B$10,C325+E325))</f>
        <v>2398.21</v>
      </c>
      <c r="E325" s="22">
        <f>IF(A325="","",ROUND(C325*'Calculator'!$B$5/12,2))</f>
        <v>433.71</v>
      </c>
      <c r="F325" s="22">
        <f>IF(A325="","",D325-E325)</f>
        <v>1964.5</v>
      </c>
      <c r="G325" s="22">
        <f>IF(A325="","",MAX(0,MIN(N('Calculator'!$B$8),C325-F325)))</f>
        <v>0</v>
      </c>
      <c r="H325" s="23">
        <f>IF(A325="","",ROUND(C325-F325-G325,2))</f>
        <v>84777.84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IF(A326="","",EDATE('Calculator'!$B$7,A326-1))</f>
        <v>56172</v>
      </c>
      <c r="C326" s="22">
        <f>IF(A326="","",H325)</f>
        <v>84777.84</v>
      </c>
      <c r="D326" s="22">
        <f>IF(A326="","",MIN('Calculator'!$B$10,C326+E326))</f>
        <v>2398.21</v>
      </c>
      <c r="E326" s="22">
        <f>IF(A326="","",ROUND(C326*'Calculator'!$B$5/12,2))</f>
        <v>423.89</v>
      </c>
      <c r="F326" s="22">
        <f>IF(A326="","",D326-E326)</f>
        <v>1974.32</v>
      </c>
      <c r="G326" s="22">
        <f>IF(A326="","",MAX(0,MIN(N('Calculator'!$B$8),C326-F326)))</f>
        <v>0</v>
      </c>
      <c r="H326" s="23">
        <f>IF(A326="","",ROUND(C326-F326-G326,2))</f>
        <v>82803.52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IF(A327="","",EDATE('Calculator'!$B$7,A327-1))</f>
        <v>56203</v>
      </c>
      <c r="C327" s="22">
        <f>IF(A327="","",H326)</f>
        <v>82803.52</v>
      </c>
      <c r="D327" s="22">
        <f>IF(A327="","",MIN('Calculator'!$B$10,C327+E327))</f>
        <v>2398.21</v>
      </c>
      <c r="E327" s="22">
        <f>IF(A327="","",ROUND(C327*'Calculator'!$B$5/12,2))</f>
        <v>414.02</v>
      </c>
      <c r="F327" s="22">
        <f>IF(A327="","",D327-E327)</f>
        <v>1984.19</v>
      </c>
      <c r="G327" s="22">
        <f>IF(A327="","",MAX(0,MIN(N('Calculator'!$B$8),C327-F327)))</f>
        <v>0</v>
      </c>
      <c r="H327" s="23">
        <f>IF(A327="","",ROUND(C327-F327-G327,2))</f>
        <v>80819.33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IF(A328="","",EDATE('Calculator'!$B$7,A328-1))</f>
        <v>56233</v>
      </c>
      <c r="C328" s="22">
        <f>IF(A328="","",H327)</f>
        <v>80819.33</v>
      </c>
      <c r="D328" s="22">
        <f>IF(A328="","",MIN('Calculator'!$B$10,C328+E328))</f>
        <v>2398.21</v>
      </c>
      <c r="E328" s="22">
        <f>IF(A328="","",ROUND(C328*'Calculator'!$B$5/12,2))</f>
        <v>404.1</v>
      </c>
      <c r="F328" s="22">
        <f>IF(A328="","",D328-E328)</f>
        <v>1994.11</v>
      </c>
      <c r="G328" s="22">
        <f>IF(A328="","",MAX(0,MIN(N('Calculator'!$B$8),C328-F328)))</f>
        <v>0</v>
      </c>
      <c r="H328" s="23">
        <f>IF(A328="","",ROUND(C328-F328-G328,2))</f>
        <v>78825.22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IF(A329="","",EDATE('Calculator'!$B$7,A329-1))</f>
        <v>56264</v>
      </c>
      <c r="C329" s="22">
        <f>IF(A329="","",H328)</f>
        <v>78825.22</v>
      </c>
      <c r="D329" s="22">
        <f>IF(A329="","",MIN('Calculator'!$B$10,C329+E329))</f>
        <v>2398.21</v>
      </c>
      <c r="E329" s="22">
        <f>IF(A329="","",ROUND(C329*'Calculator'!$B$5/12,2))</f>
        <v>394.13</v>
      </c>
      <c r="F329" s="22">
        <f>IF(A329="","",D329-E329)</f>
        <v>2004.08</v>
      </c>
      <c r="G329" s="22">
        <f>IF(A329="","",MAX(0,MIN(N('Calculator'!$B$8),C329-F329)))</f>
        <v>0</v>
      </c>
      <c r="H329" s="23">
        <f>IF(A329="","",ROUND(C329-F329-G329,2))</f>
        <v>76821.14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IF(A330="","",EDATE('Calculator'!$B$7,A330-1))</f>
        <v>56295</v>
      </c>
      <c r="C330" s="22">
        <f>IF(A330="","",H329)</f>
        <v>76821.14</v>
      </c>
      <c r="D330" s="22">
        <f>IF(A330="","",MIN('Calculator'!$B$10,C330+E330))</f>
        <v>2398.21</v>
      </c>
      <c r="E330" s="22">
        <f>IF(A330="","",ROUND(C330*'Calculator'!$B$5/12,2))</f>
        <v>384.11</v>
      </c>
      <c r="F330" s="22">
        <f>IF(A330="","",D330-E330)</f>
        <v>2014.1</v>
      </c>
      <c r="G330" s="22">
        <f>IF(A330="","",MAX(0,MIN(N('Calculator'!$B$8),C330-F330)))</f>
        <v>0</v>
      </c>
      <c r="H330" s="23">
        <f>IF(A330="","",ROUND(C330-F330-G330,2))</f>
        <v>74807.04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IF(A331="","",EDATE('Calculator'!$B$7,A331-1))</f>
        <v>56323</v>
      </c>
      <c r="C331" s="22">
        <f>IF(A331="","",H330)</f>
        <v>74807.04</v>
      </c>
      <c r="D331" s="22">
        <f>IF(A331="","",MIN('Calculator'!$B$10,C331+E331))</f>
        <v>2398.21</v>
      </c>
      <c r="E331" s="22">
        <f>IF(A331="","",ROUND(C331*'Calculator'!$B$5/12,2))</f>
        <v>374.04</v>
      </c>
      <c r="F331" s="22">
        <f>IF(A331="","",D331-E331)</f>
        <v>2024.17</v>
      </c>
      <c r="G331" s="22">
        <f>IF(A331="","",MAX(0,MIN(N('Calculator'!$B$8),C331-F331)))</f>
        <v>0</v>
      </c>
      <c r="H331" s="23">
        <f>IF(A331="","",ROUND(C331-F331-G331,2))</f>
        <v>72782.87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IF(A332="","",EDATE('Calculator'!$B$7,A332-1))</f>
        <v>56354</v>
      </c>
      <c r="C332" s="22">
        <f>IF(A332="","",H331)</f>
        <v>72782.87</v>
      </c>
      <c r="D332" s="22">
        <f>IF(A332="","",MIN('Calculator'!$B$10,C332+E332))</f>
        <v>2398.21</v>
      </c>
      <c r="E332" s="22">
        <f>IF(A332="","",ROUND(C332*'Calculator'!$B$5/12,2))</f>
        <v>363.91</v>
      </c>
      <c r="F332" s="22">
        <f>IF(A332="","",D332-E332)</f>
        <v>2034.3</v>
      </c>
      <c r="G332" s="22">
        <f>IF(A332="","",MAX(0,MIN(N('Calculator'!$B$8),C332-F332)))</f>
        <v>0</v>
      </c>
      <c r="H332" s="23">
        <f>IF(A332="","",ROUND(C332-F332-G332,2))</f>
        <v>70748.57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IF(A333="","",EDATE('Calculator'!$B$7,A333-1))</f>
        <v>56384</v>
      </c>
      <c r="C333" s="22">
        <f>IF(A333="","",H332)</f>
        <v>70748.57</v>
      </c>
      <c r="D333" s="22">
        <f>IF(A333="","",MIN('Calculator'!$B$10,C333+E333))</f>
        <v>2398.21</v>
      </c>
      <c r="E333" s="22">
        <f>IF(A333="","",ROUND(C333*'Calculator'!$B$5/12,2))</f>
        <v>353.74</v>
      </c>
      <c r="F333" s="22">
        <f>IF(A333="","",D333-E333)</f>
        <v>2044.47</v>
      </c>
      <c r="G333" s="22">
        <f>IF(A333="","",MAX(0,MIN(N('Calculator'!$B$8),C333-F333)))</f>
        <v>0</v>
      </c>
      <c r="H333" s="23">
        <f>IF(A333="","",ROUND(C333-F333-G333,2))</f>
        <v>68704.1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IF(A334="","",EDATE('Calculator'!$B$7,A334-1))</f>
        <v>56415</v>
      </c>
      <c r="C334" s="22">
        <f>IF(A334="","",H333)</f>
        <v>68704.1</v>
      </c>
      <c r="D334" s="22">
        <f>IF(A334="","",MIN('Calculator'!$B$10,C334+E334))</f>
        <v>2398.21</v>
      </c>
      <c r="E334" s="22">
        <f>IF(A334="","",ROUND(C334*'Calculator'!$B$5/12,2))</f>
        <v>343.52</v>
      </c>
      <c r="F334" s="22">
        <f>IF(A334="","",D334-E334)</f>
        <v>2054.69</v>
      </c>
      <c r="G334" s="22">
        <f>IF(A334="","",MAX(0,MIN(N('Calculator'!$B$8),C334-F334)))</f>
        <v>0</v>
      </c>
      <c r="H334" s="23">
        <f>IF(A334="","",ROUND(C334-F334-G334,2))</f>
        <v>66649.41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IF(A335="","",EDATE('Calculator'!$B$7,A335-1))</f>
        <v>56445</v>
      </c>
      <c r="C335" s="22">
        <f>IF(A335="","",H334)</f>
        <v>66649.41</v>
      </c>
      <c r="D335" s="22">
        <f>IF(A335="","",MIN('Calculator'!$B$10,C335+E335))</f>
        <v>2398.21</v>
      </c>
      <c r="E335" s="22">
        <f>IF(A335="","",ROUND(C335*'Calculator'!$B$5/12,2))</f>
        <v>333.25</v>
      </c>
      <c r="F335" s="22">
        <f>IF(A335="","",D335-E335)</f>
        <v>2064.96</v>
      </c>
      <c r="G335" s="22">
        <f>IF(A335="","",MAX(0,MIN(N('Calculator'!$B$8),C335-F335)))</f>
        <v>0</v>
      </c>
      <c r="H335" s="23">
        <f>IF(A335="","",ROUND(C335-F335-G335,2))</f>
        <v>64584.45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IF(A336="","",EDATE('Calculator'!$B$7,A336-1))</f>
        <v>56476</v>
      </c>
      <c r="C336" s="22">
        <f>IF(A336="","",H335)</f>
        <v>64584.45</v>
      </c>
      <c r="D336" s="22">
        <f>IF(A336="","",MIN('Calculator'!$B$10,C336+E336))</f>
        <v>2398.21</v>
      </c>
      <c r="E336" s="22">
        <f>IF(A336="","",ROUND(C336*'Calculator'!$B$5/12,2))</f>
        <v>322.92</v>
      </c>
      <c r="F336" s="22">
        <f>IF(A336="","",D336-E336)</f>
        <v>2075.29</v>
      </c>
      <c r="G336" s="22">
        <f>IF(A336="","",MAX(0,MIN(N('Calculator'!$B$8),C336-F336)))</f>
        <v>0</v>
      </c>
      <c r="H336" s="23">
        <f>IF(A336="","",ROUND(C336-F336-G336,2))</f>
        <v>62509.16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IF(A337="","",EDATE('Calculator'!$B$7,A337-1))</f>
        <v>56507</v>
      </c>
      <c r="C337" s="22">
        <f>IF(A337="","",H336)</f>
        <v>62509.16</v>
      </c>
      <c r="D337" s="22">
        <f>IF(A337="","",MIN('Calculator'!$B$10,C337+E337))</f>
        <v>2398.21</v>
      </c>
      <c r="E337" s="22">
        <f>IF(A337="","",ROUND(C337*'Calculator'!$B$5/12,2))</f>
        <v>312.55</v>
      </c>
      <c r="F337" s="22">
        <f>IF(A337="","",D337-E337)</f>
        <v>2085.66</v>
      </c>
      <c r="G337" s="22">
        <f>IF(A337="","",MAX(0,MIN(N('Calculator'!$B$8),C337-F337)))</f>
        <v>0</v>
      </c>
      <c r="H337" s="23">
        <f>IF(A337="","",ROUND(C337-F337-G337,2))</f>
        <v>60423.5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IF(A338="","",EDATE('Calculator'!$B$7,A338-1))</f>
        <v>56537</v>
      </c>
      <c r="C338" s="22">
        <f>IF(A338="","",H337)</f>
        <v>60423.5</v>
      </c>
      <c r="D338" s="22">
        <f>IF(A338="","",MIN('Calculator'!$B$10,C338+E338))</f>
        <v>2398.21</v>
      </c>
      <c r="E338" s="22">
        <f>IF(A338="","",ROUND(C338*'Calculator'!$B$5/12,2))</f>
        <v>302.12</v>
      </c>
      <c r="F338" s="22">
        <f>IF(A338="","",D338-E338)</f>
        <v>2096.09</v>
      </c>
      <c r="G338" s="22">
        <f>IF(A338="","",MAX(0,MIN(N('Calculator'!$B$8),C338-F338)))</f>
        <v>0</v>
      </c>
      <c r="H338" s="23">
        <f>IF(A338="","",ROUND(C338-F338-G338,2))</f>
        <v>58327.41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IF(A339="","",EDATE('Calculator'!$B$7,A339-1))</f>
        <v>56568</v>
      </c>
      <c r="C339" s="22">
        <f>IF(A339="","",H338)</f>
        <v>58327.41</v>
      </c>
      <c r="D339" s="22">
        <f>IF(A339="","",MIN('Calculator'!$B$10,C339+E339))</f>
        <v>2398.21</v>
      </c>
      <c r="E339" s="22">
        <f>IF(A339="","",ROUND(C339*'Calculator'!$B$5/12,2))</f>
        <v>291.64</v>
      </c>
      <c r="F339" s="22">
        <f>IF(A339="","",D339-E339)</f>
        <v>2106.57</v>
      </c>
      <c r="G339" s="22">
        <f>IF(A339="","",MAX(0,MIN(N('Calculator'!$B$8),C339-F339)))</f>
        <v>0</v>
      </c>
      <c r="H339" s="23">
        <f>IF(A339="","",ROUND(C339-F339-G339,2))</f>
        <v>56220.84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IF(A340="","",EDATE('Calculator'!$B$7,A340-1))</f>
        <v>56598</v>
      </c>
      <c r="C340" s="22">
        <f>IF(A340="","",H339)</f>
        <v>56220.84</v>
      </c>
      <c r="D340" s="22">
        <f>IF(A340="","",MIN('Calculator'!$B$10,C340+E340))</f>
        <v>2398.21</v>
      </c>
      <c r="E340" s="22">
        <f>IF(A340="","",ROUND(C340*'Calculator'!$B$5/12,2))</f>
        <v>281.1</v>
      </c>
      <c r="F340" s="22">
        <f>IF(A340="","",D340-E340)</f>
        <v>2117.11</v>
      </c>
      <c r="G340" s="22">
        <f>IF(A340="","",MAX(0,MIN(N('Calculator'!$B$8),C340-F340)))</f>
        <v>0</v>
      </c>
      <c r="H340" s="23">
        <f>IF(A340="","",ROUND(C340-F340-G340,2))</f>
        <v>54103.73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IF(A341="","",EDATE('Calculator'!$B$7,A341-1))</f>
        <v>56629</v>
      </c>
      <c r="C341" s="22">
        <f>IF(A341="","",H340)</f>
        <v>54103.73</v>
      </c>
      <c r="D341" s="22">
        <f>IF(A341="","",MIN('Calculator'!$B$10,C341+E341))</f>
        <v>2398.21</v>
      </c>
      <c r="E341" s="22">
        <f>IF(A341="","",ROUND(C341*'Calculator'!$B$5/12,2))</f>
        <v>270.52</v>
      </c>
      <c r="F341" s="22">
        <f>IF(A341="","",D341-E341)</f>
        <v>2127.69</v>
      </c>
      <c r="G341" s="22">
        <f>IF(A341="","",MAX(0,MIN(N('Calculator'!$B$8),C341-F341)))</f>
        <v>0</v>
      </c>
      <c r="H341" s="23">
        <f>IF(A341="","",ROUND(C341-F341-G341,2))</f>
        <v>51976.04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IF(A342="","",EDATE('Calculator'!$B$7,A342-1))</f>
        <v>56660</v>
      </c>
      <c r="C342" s="22">
        <f>IF(A342="","",H341)</f>
        <v>51976.04</v>
      </c>
      <c r="D342" s="22">
        <f>IF(A342="","",MIN('Calculator'!$B$10,C342+E342))</f>
        <v>2398.21</v>
      </c>
      <c r="E342" s="22">
        <f>IF(A342="","",ROUND(C342*'Calculator'!$B$5/12,2))</f>
        <v>259.88</v>
      </c>
      <c r="F342" s="22">
        <f>IF(A342="","",D342-E342)</f>
        <v>2138.33</v>
      </c>
      <c r="G342" s="22">
        <f>IF(A342="","",MAX(0,MIN(N('Calculator'!$B$8),C342-F342)))</f>
        <v>0</v>
      </c>
      <c r="H342" s="23">
        <f>IF(A342="","",ROUND(C342-F342-G342,2))</f>
        <v>49837.71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IF(A343="","",EDATE('Calculator'!$B$7,A343-1))</f>
        <v>56688</v>
      </c>
      <c r="C343" s="22">
        <f>IF(A343="","",H342)</f>
        <v>49837.71</v>
      </c>
      <c r="D343" s="22">
        <f>IF(A343="","",MIN('Calculator'!$B$10,C343+E343))</f>
        <v>2398.21</v>
      </c>
      <c r="E343" s="22">
        <f>IF(A343="","",ROUND(C343*'Calculator'!$B$5/12,2))</f>
        <v>249.19</v>
      </c>
      <c r="F343" s="22">
        <f>IF(A343="","",D343-E343)</f>
        <v>2149.02</v>
      </c>
      <c r="G343" s="22">
        <f>IF(A343="","",MAX(0,MIN(N('Calculator'!$B$8),C343-F343)))</f>
        <v>0</v>
      </c>
      <c r="H343" s="23">
        <f>IF(A343="","",ROUND(C343-F343-G343,2))</f>
        <v>47688.69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IF(A344="","",EDATE('Calculator'!$B$7,A344-1))</f>
        <v>56719</v>
      </c>
      <c r="C344" s="22">
        <f>IF(A344="","",H343)</f>
        <v>47688.69</v>
      </c>
      <c r="D344" s="22">
        <f>IF(A344="","",MIN('Calculator'!$B$10,C344+E344))</f>
        <v>2398.21</v>
      </c>
      <c r="E344" s="22">
        <f>IF(A344="","",ROUND(C344*'Calculator'!$B$5/12,2))</f>
        <v>238.44</v>
      </c>
      <c r="F344" s="22">
        <f>IF(A344="","",D344-E344)</f>
        <v>2159.77</v>
      </c>
      <c r="G344" s="22">
        <f>IF(A344="","",MAX(0,MIN(N('Calculator'!$B$8),C344-F344)))</f>
        <v>0</v>
      </c>
      <c r="H344" s="23">
        <f>IF(A344="","",ROUND(C344-F344-G344,2))</f>
        <v>45528.92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IF(A345="","",EDATE('Calculator'!$B$7,A345-1))</f>
        <v>56749</v>
      </c>
      <c r="C345" s="22">
        <f>IF(A345="","",H344)</f>
        <v>45528.92</v>
      </c>
      <c r="D345" s="22">
        <f>IF(A345="","",MIN('Calculator'!$B$10,C345+E345))</f>
        <v>2398.21</v>
      </c>
      <c r="E345" s="22">
        <f>IF(A345="","",ROUND(C345*'Calculator'!$B$5/12,2))</f>
        <v>227.64</v>
      </c>
      <c r="F345" s="22">
        <f>IF(A345="","",D345-E345)</f>
        <v>2170.57</v>
      </c>
      <c r="G345" s="22">
        <f>IF(A345="","",MAX(0,MIN(N('Calculator'!$B$8),C345-F345)))</f>
        <v>0</v>
      </c>
      <c r="H345" s="23">
        <f>IF(A345="","",ROUND(C345-F345-G345,2))</f>
        <v>43358.35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IF(A346="","",EDATE('Calculator'!$B$7,A346-1))</f>
        <v>56780</v>
      </c>
      <c r="C346" s="22">
        <f>IF(A346="","",H345)</f>
        <v>43358.35</v>
      </c>
      <c r="D346" s="22">
        <f>IF(A346="","",MIN('Calculator'!$B$10,C346+E346))</f>
        <v>2398.21</v>
      </c>
      <c r="E346" s="22">
        <f>IF(A346="","",ROUND(C346*'Calculator'!$B$5/12,2))</f>
        <v>216.79</v>
      </c>
      <c r="F346" s="22">
        <f>IF(A346="","",D346-E346)</f>
        <v>2181.42</v>
      </c>
      <c r="G346" s="22">
        <f>IF(A346="","",MAX(0,MIN(N('Calculator'!$B$8),C346-F346)))</f>
        <v>0</v>
      </c>
      <c r="H346" s="23">
        <f>IF(A346="","",ROUND(C346-F346-G346,2))</f>
        <v>41176.93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IF(A347="","",EDATE('Calculator'!$B$7,A347-1))</f>
        <v>56810</v>
      </c>
      <c r="C347" s="22">
        <f>IF(A347="","",H346)</f>
        <v>41176.93</v>
      </c>
      <c r="D347" s="22">
        <f>IF(A347="","",MIN('Calculator'!$B$10,C347+E347))</f>
        <v>2398.21</v>
      </c>
      <c r="E347" s="22">
        <f>IF(A347="","",ROUND(C347*'Calculator'!$B$5/12,2))</f>
        <v>205.88</v>
      </c>
      <c r="F347" s="22">
        <f>IF(A347="","",D347-E347)</f>
        <v>2192.33</v>
      </c>
      <c r="G347" s="22">
        <f>IF(A347="","",MAX(0,MIN(N('Calculator'!$B$8),C347-F347)))</f>
        <v>0</v>
      </c>
      <c r="H347" s="23">
        <f>IF(A347="","",ROUND(C347-F347-G347,2))</f>
        <v>38984.6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IF(A348="","",EDATE('Calculator'!$B$7,A348-1))</f>
        <v>56841</v>
      </c>
      <c r="C348" s="22">
        <f>IF(A348="","",H347)</f>
        <v>38984.6</v>
      </c>
      <c r="D348" s="22">
        <f>IF(A348="","",MIN('Calculator'!$B$10,C348+E348))</f>
        <v>2398.21</v>
      </c>
      <c r="E348" s="22">
        <f>IF(A348="","",ROUND(C348*'Calculator'!$B$5/12,2))</f>
        <v>194.92</v>
      </c>
      <c r="F348" s="22">
        <f>IF(A348="","",D348-E348)</f>
        <v>2203.29</v>
      </c>
      <c r="G348" s="22">
        <f>IF(A348="","",MAX(0,MIN(N('Calculator'!$B$8),C348-F348)))</f>
        <v>0</v>
      </c>
      <c r="H348" s="23">
        <f>IF(A348="","",ROUND(C348-F348-G348,2))</f>
        <v>36781.31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IF(A349="","",EDATE('Calculator'!$B$7,A349-1))</f>
        <v>56872</v>
      </c>
      <c r="C349" s="22">
        <f>IF(A349="","",H348)</f>
        <v>36781.31</v>
      </c>
      <c r="D349" s="22">
        <f>IF(A349="","",MIN('Calculator'!$B$10,C349+E349))</f>
        <v>2398.21</v>
      </c>
      <c r="E349" s="22">
        <f>IF(A349="","",ROUND(C349*'Calculator'!$B$5/12,2))</f>
        <v>183.91</v>
      </c>
      <c r="F349" s="22">
        <f>IF(A349="","",D349-E349)</f>
        <v>2214.3</v>
      </c>
      <c r="G349" s="22">
        <f>IF(A349="","",MAX(0,MIN(N('Calculator'!$B$8),C349-F349)))</f>
        <v>0</v>
      </c>
      <c r="H349" s="23">
        <f>IF(A349="","",ROUND(C349-F349-G349,2))</f>
        <v>34567.01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IF(A350="","",EDATE('Calculator'!$B$7,A350-1))</f>
        <v>56902</v>
      </c>
      <c r="C350" s="22">
        <f>IF(A350="","",H349)</f>
        <v>34567.01</v>
      </c>
      <c r="D350" s="22">
        <f>IF(A350="","",MIN('Calculator'!$B$10,C350+E350))</f>
        <v>2398.21</v>
      </c>
      <c r="E350" s="22">
        <f>IF(A350="","",ROUND(C350*'Calculator'!$B$5/12,2))</f>
        <v>172.84</v>
      </c>
      <c r="F350" s="22">
        <f>IF(A350="","",D350-E350)</f>
        <v>2225.37</v>
      </c>
      <c r="G350" s="22">
        <f>IF(A350="","",MAX(0,MIN(N('Calculator'!$B$8),C350-F350)))</f>
        <v>0</v>
      </c>
      <c r="H350" s="23">
        <f>IF(A350="","",ROUND(C350-F350-G350,2))</f>
        <v>32341.64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IF(A351="","",EDATE('Calculator'!$B$7,A351-1))</f>
        <v>56933</v>
      </c>
      <c r="C351" s="22">
        <f>IF(A351="","",H350)</f>
        <v>32341.64</v>
      </c>
      <c r="D351" s="22">
        <f>IF(A351="","",MIN('Calculator'!$B$10,C351+E351))</f>
        <v>2398.21</v>
      </c>
      <c r="E351" s="22">
        <f>IF(A351="","",ROUND(C351*'Calculator'!$B$5/12,2))</f>
        <v>161.71</v>
      </c>
      <c r="F351" s="22">
        <f>IF(A351="","",D351-E351)</f>
        <v>2236.5</v>
      </c>
      <c r="G351" s="22">
        <f>IF(A351="","",MAX(0,MIN(N('Calculator'!$B$8),C351-F351)))</f>
        <v>0</v>
      </c>
      <c r="H351" s="23">
        <f>IF(A351="","",ROUND(C351-F351-G351,2))</f>
        <v>30105.14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IF(A352="","",EDATE('Calculator'!$B$7,A352-1))</f>
        <v>56963</v>
      </c>
      <c r="C352" s="22">
        <f>IF(A352="","",H351)</f>
        <v>30105.14</v>
      </c>
      <c r="D352" s="22">
        <f>IF(A352="","",MIN('Calculator'!$B$10,C352+E352))</f>
        <v>2398.21</v>
      </c>
      <c r="E352" s="22">
        <f>IF(A352="","",ROUND(C352*'Calculator'!$B$5/12,2))</f>
        <v>150.53</v>
      </c>
      <c r="F352" s="22">
        <f>IF(A352="","",D352-E352)</f>
        <v>2247.68</v>
      </c>
      <c r="G352" s="22">
        <f>IF(A352="","",MAX(0,MIN(N('Calculator'!$B$8),C352-F352)))</f>
        <v>0</v>
      </c>
      <c r="H352" s="23">
        <f>IF(A352="","",ROUND(C352-F352-G352,2))</f>
        <v>27857.46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IF(A353="","",EDATE('Calculator'!$B$7,A353-1))</f>
        <v>56994</v>
      </c>
      <c r="C353" s="22">
        <f>IF(A353="","",H352)</f>
        <v>27857.46</v>
      </c>
      <c r="D353" s="22">
        <f>IF(A353="","",MIN('Calculator'!$B$10,C353+E353))</f>
        <v>2398.21</v>
      </c>
      <c r="E353" s="22">
        <f>IF(A353="","",ROUND(C353*'Calculator'!$B$5/12,2))</f>
        <v>139.29</v>
      </c>
      <c r="F353" s="22">
        <f>IF(A353="","",D353-E353)</f>
        <v>2258.92</v>
      </c>
      <c r="G353" s="22">
        <f>IF(A353="","",MAX(0,MIN(N('Calculator'!$B$8),C353-F353)))</f>
        <v>0</v>
      </c>
      <c r="H353" s="23">
        <f>IF(A353="","",ROUND(C353-F353-G353,2))</f>
        <v>25598.54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IF(A354="","",EDATE('Calculator'!$B$7,A354-1))</f>
        <v>57025</v>
      </c>
      <c r="C354" s="22">
        <f>IF(A354="","",H353)</f>
        <v>25598.54</v>
      </c>
      <c r="D354" s="22">
        <f>IF(A354="","",MIN('Calculator'!$B$10,C354+E354))</f>
        <v>2398.21</v>
      </c>
      <c r="E354" s="22">
        <f>IF(A354="","",ROUND(C354*'Calculator'!$B$5/12,2))</f>
        <v>127.99</v>
      </c>
      <c r="F354" s="22">
        <f>IF(A354="","",D354-E354)</f>
        <v>2270.22</v>
      </c>
      <c r="G354" s="22">
        <f>IF(A354="","",MAX(0,MIN(N('Calculator'!$B$8),C354-F354)))</f>
        <v>0</v>
      </c>
      <c r="H354" s="23">
        <f>IF(A354="","",ROUND(C354-F354-G354,2))</f>
        <v>23328.32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IF(A355="","",EDATE('Calculator'!$B$7,A355-1))</f>
        <v>57054</v>
      </c>
      <c r="C355" s="22">
        <f>IF(A355="","",H354)</f>
        <v>23328.32</v>
      </c>
      <c r="D355" s="22">
        <f>IF(A355="","",MIN('Calculator'!$B$10,C355+E355))</f>
        <v>2398.21</v>
      </c>
      <c r="E355" s="22">
        <f>IF(A355="","",ROUND(C355*'Calculator'!$B$5/12,2))</f>
        <v>116.64</v>
      </c>
      <c r="F355" s="22">
        <f>IF(A355="","",D355-E355)</f>
        <v>2281.57</v>
      </c>
      <c r="G355" s="22">
        <f>IF(A355="","",MAX(0,MIN(N('Calculator'!$B$8),C355-F355)))</f>
        <v>0</v>
      </c>
      <c r="H355" s="23">
        <f>IF(A355="","",ROUND(C355-F355-G355,2))</f>
        <v>21046.75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IF(A356="","",EDATE('Calculator'!$B$7,A356-1))</f>
        <v>57085</v>
      </c>
      <c r="C356" s="22">
        <f>IF(A356="","",H355)</f>
        <v>21046.75</v>
      </c>
      <c r="D356" s="22">
        <f>IF(A356="","",MIN('Calculator'!$B$10,C356+E356))</f>
        <v>2398.21</v>
      </c>
      <c r="E356" s="22">
        <f>IF(A356="","",ROUND(C356*'Calculator'!$B$5/12,2))</f>
        <v>105.23</v>
      </c>
      <c r="F356" s="22">
        <f>IF(A356="","",D356-E356)</f>
        <v>2292.98</v>
      </c>
      <c r="G356" s="22">
        <f>IF(A356="","",MAX(0,MIN(N('Calculator'!$B$8),C356-F356)))</f>
        <v>0</v>
      </c>
      <c r="H356" s="23">
        <f>IF(A356="","",ROUND(C356-F356-G356,2))</f>
        <v>18753.77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IF(A357="","",EDATE('Calculator'!$B$7,A357-1))</f>
        <v>57115</v>
      </c>
      <c r="C357" s="22">
        <f>IF(A357="","",H356)</f>
        <v>18753.77</v>
      </c>
      <c r="D357" s="22">
        <f>IF(A357="","",MIN('Calculator'!$B$10,C357+E357))</f>
        <v>2398.21</v>
      </c>
      <c r="E357" s="22">
        <f>IF(A357="","",ROUND(C357*'Calculator'!$B$5/12,2))</f>
        <v>93.77</v>
      </c>
      <c r="F357" s="22">
        <f>IF(A357="","",D357-E357)</f>
        <v>2304.44</v>
      </c>
      <c r="G357" s="22">
        <f>IF(A357="","",MAX(0,MIN(N('Calculator'!$B$8),C357-F357)))</f>
        <v>0</v>
      </c>
      <c r="H357" s="23">
        <f>IF(A357="","",ROUND(C357-F357-G357,2))</f>
        <v>16449.33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IF(A358="","",EDATE('Calculator'!$B$7,A358-1))</f>
        <v>57146</v>
      </c>
      <c r="C358" s="22">
        <f>IF(A358="","",H357)</f>
        <v>16449.33</v>
      </c>
      <c r="D358" s="22">
        <f>IF(A358="","",MIN('Calculator'!$B$10,C358+E358))</f>
        <v>2398.21</v>
      </c>
      <c r="E358" s="22">
        <f>IF(A358="","",ROUND(C358*'Calculator'!$B$5/12,2))</f>
        <v>82.25</v>
      </c>
      <c r="F358" s="22">
        <f>IF(A358="","",D358-E358)</f>
        <v>2315.96</v>
      </c>
      <c r="G358" s="22">
        <f>IF(A358="","",MAX(0,MIN(N('Calculator'!$B$8),C358-F358)))</f>
        <v>0</v>
      </c>
      <c r="H358" s="23">
        <f>IF(A358="","",ROUND(C358-F358-G358,2))</f>
        <v>14133.37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IF(A359="","",EDATE('Calculator'!$B$7,A359-1))</f>
        <v>57176</v>
      </c>
      <c r="C359" s="22">
        <f>IF(A359="","",H358)</f>
        <v>14133.37</v>
      </c>
      <c r="D359" s="22">
        <f>IF(A359="","",MIN('Calculator'!$B$10,C359+E359))</f>
        <v>2398.21</v>
      </c>
      <c r="E359" s="22">
        <f>IF(A359="","",ROUND(C359*'Calculator'!$B$5/12,2))</f>
        <v>70.67</v>
      </c>
      <c r="F359" s="22">
        <f>IF(A359="","",D359-E359)</f>
        <v>2327.54</v>
      </c>
      <c r="G359" s="22">
        <f>IF(A359="","",MAX(0,MIN(N('Calculator'!$B$8),C359-F359)))</f>
        <v>0</v>
      </c>
      <c r="H359" s="23">
        <f>IF(A359="","",ROUND(C359-F359-G359,2))</f>
        <v>11805.83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IF(A360="","",EDATE('Calculator'!$B$7,A360-1))</f>
        <v>57207</v>
      </c>
      <c r="C360" s="22">
        <f>IF(A360="","",H359)</f>
        <v>11805.83</v>
      </c>
      <c r="D360" s="22">
        <f>IF(A360="","",MIN('Calculator'!$B$10,C360+E360))</f>
        <v>2398.21</v>
      </c>
      <c r="E360" s="22">
        <f>IF(A360="","",ROUND(C360*'Calculator'!$B$5/12,2))</f>
        <v>59.03</v>
      </c>
      <c r="F360" s="22">
        <f>IF(A360="","",D360-E360)</f>
        <v>2339.18</v>
      </c>
      <c r="G360" s="22">
        <f>IF(A360="","",MAX(0,MIN(N('Calculator'!$B$8),C360-F360)))</f>
        <v>0</v>
      </c>
      <c r="H360" s="23">
        <f>IF(A360="","",ROUND(C360-F360-G360,2))</f>
        <v>9466.65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IF(A361="","",EDATE('Calculator'!$B$7,A361-1))</f>
        <v>57238</v>
      </c>
      <c r="C361" s="22">
        <f>IF(A361="","",H360)</f>
        <v>9466.65</v>
      </c>
      <c r="D361" s="22">
        <f>IF(A361="","",MIN('Calculator'!$B$10,C361+E361))</f>
        <v>2398.21</v>
      </c>
      <c r="E361" s="22">
        <f>IF(A361="","",ROUND(C361*'Calculator'!$B$5/12,2))</f>
        <v>47.33</v>
      </c>
      <c r="F361" s="22">
        <f>IF(A361="","",D361-E361)</f>
        <v>2350.88</v>
      </c>
      <c r="G361" s="22">
        <f>IF(A361="","",MAX(0,MIN(N('Calculator'!$B$8),C361-F361)))</f>
        <v>0</v>
      </c>
      <c r="H361" s="23">
        <f>IF(A361="","",ROUND(C361-F361-G361,2))</f>
        <v>7115.77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IF(A362="","",EDATE('Calculator'!$B$7,A362-1))</f>
        <v>57268</v>
      </c>
      <c r="C362" s="22">
        <f>IF(A362="","",H361)</f>
        <v>7115.77</v>
      </c>
      <c r="D362" s="22">
        <f>IF(A362="","",MIN('Calculator'!$B$10,C362+E362))</f>
        <v>2398.21</v>
      </c>
      <c r="E362" s="22">
        <f>IF(A362="","",ROUND(C362*'Calculator'!$B$5/12,2))</f>
        <v>35.58</v>
      </c>
      <c r="F362" s="22">
        <f>IF(A362="","",D362-E362)</f>
        <v>2362.63</v>
      </c>
      <c r="G362" s="22">
        <f>IF(A362="","",MAX(0,MIN(N('Calculator'!$B$8),C362-F362)))</f>
        <v>0</v>
      </c>
      <c r="H362" s="23">
        <f>IF(A362="","",ROUND(C362-F362-G362,2))</f>
        <v>4753.14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IF(A363="","",EDATE('Calculator'!$B$7,A363-1))</f>
        <v>57299</v>
      </c>
      <c r="C363" s="22">
        <f>IF(A363="","",H362)</f>
        <v>4753.14</v>
      </c>
      <c r="D363" s="22">
        <f>IF(A363="","",MIN('Calculator'!$B$10,C363+E363))</f>
        <v>2398.21</v>
      </c>
      <c r="E363" s="22">
        <f>IF(A363="","",ROUND(C363*'Calculator'!$B$5/12,2))</f>
        <v>23.77</v>
      </c>
      <c r="F363" s="22">
        <f>IF(A363="","",D363-E363)</f>
        <v>2374.44</v>
      </c>
      <c r="G363" s="22">
        <f>IF(A363="","",MAX(0,MIN(N('Calculator'!$B$8),C363-F363)))</f>
        <v>0</v>
      </c>
      <c r="H363" s="23">
        <f>IF(A363="","",ROUND(C363-F363-G363,2))</f>
        <v>2378.7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IF(A364="","",EDATE('Calculator'!$B$7,A364-1))</f>
        <v>57329</v>
      </c>
      <c r="C364" s="22">
        <f>IF(A364="","",H363)</f>
        <v>2378.7</v>
      </c>
      <c r="D364" s="22">
        <f>IF(A364="","",MIN('Calculator'!$B$10,C364+E364))</f>
        <v>2390.59</v>
      </c>
      <c r="E364" s="22">
        <f>IF(A364="","",ROUND(C364*'Calculator'!$B$5/12,2))</f>
        <v>11.89</v>
      </c>
      <c r="F364" s="22">
        <f>IF(A364="","",D364-E364)</f>
        <v>2378.7</v>
      </c>
      <c r="G364" s="22">
        <f>IF(A364="","",MAX(0,MIN(N('Calculator'!$B$8),C364-F364)))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IF(A365="","",EDATE('Calculator'!$B$7,A365-1))</f>
        <v/>
      </c>
      <c r="C365" s="22" t="str">
        <f>IF(A365="","",H364)</f>
        <v/>
      </c>
      <c r="D365" s="22" t="str">
        <f>IF(A365="","",MIN('Calculator'!$B$10,C365+E365))</f>
        <v/>
      </c>
      <c r="E365" s="22" t="str">
        <f>IF(A365="","",ROUND(C365*'Calculator'!$B$5/12,2))</f>
        <v/>
      </c>
      <c r="F365" s="22" t="str">
        <f>IF(A365="","",D365-E365)</f>
        <v/>
      </c>
      <c r="G365" s="22" t="str">
        <f>IF(A365="","",MAX(0,MIN(N('Calculator'!$B$8),C365-F365)))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IF(A366="","",EDATE('Calculator'!$B$7,A366-1))</f>
        <v/>
      </c>
      <c r="C366" s="22" t="str">
        <f>IF(A366="","",H365)</f>
        <v/>
      </c>
      <c r="D366" s="22" t="str">
        <f>IF(A366="","",MIN('Calculator'!$B$10,C366+E366))</f>
        <v/>
      </c>
      <c r="E366" s="22" t="str">
        <f>IF(A366="","",ROUND(C366*'Calculator'!$B$5/12,2))</f>
        <v/>
      </c>
      <c r="F366" s="22" t="str">
        <f>IF(A366="","",D366-E366)</f>
        <v/>
      </c>
      <c r="G366" s="22" t="str">
        <f>IF(A366="","",MAX(0,MIN(N('Calculator'!$B$8),C366-F366)))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IF(A367="","",EDATE('Calculator'!$B$7,A367-1))</f>
        <v/>
      </c>
      <c r="C367" s="22" t="str">
        <f>IF(A367="","",H366)</f>
        <v/>
      </c>
      <c r="D367" s="22" t="str">
        <f>IF(A367="","",MIN('Calculator'!$B$10,C367+E367))</f>
        <v/>
      </c>
      <c r="E367" s="22" t="str">
        <f>IF(A367="","",ROUND(C367*'Calculator'!$B$5/12,2))</f>
        <v/>
      </c>
      <c r="F367" s="22" t="str">
        <f>IF(A367="","",D367-E367)</f>
        <v/>
      </c>
      <c r="G367" s="22" t="str">
        <f>IF(A367="","",MAX(0,MIN(N('Calculator'!$B$8),C367-F367)))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IF(A368="","",EDATE('Calculator'!$B$7,A368-1))</f>
        <v/>
      </c>
      <c r="C368" s="22" t="str">
        <f>IF(A368="","",H367)</f>
        <v/>
      </c>
      <c r="D368" s="22" t="str">
        <f>IF(A368="","",MIN('Calculator'!$B$10,C368+E368))</f>
        <v/>
      </c>
      <c r="E368" s="22" t="str">
        <f>IF(A368="","",ROUND(C368*'Calculator'!$B$5/12,2))</f>
        <v/>
      </c>
      <c r="F368" s="22" t="str">
        <f>IF(A368="","",D368-E368)</f>
        <v/>
      </c>
      <c r="G368" s="22" t="str">
        <f>IF(A368="","",MAX(0,MIN(N('Calculator'!$B$8),C368-F368)))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IF(A369="","",EDATE('Calculator'!$B$7,A369-1))</f>
        <v/>
      </c>
      <c r="C369" s="22" t="str">
        <f>IF(A369="","",H368)</f>
        <v/>
      </c>
      <c r="D369" s="22" t="str">
        <f>IF(A369="","",MIN('Calculator'!$B$10,C369+E369))</f>
        <v/>
      </c>
      <c r="E369" s="22" t="str">
        <f>IF(A369="","",ROUND(C369*'Calculator'!$B$5/12,2))</f>
        <v/>
      </c>
      <c r="F369" s="22" t="str">
        <f>IF(A369="","",D369-E369)</f>
        <v/>
      </c>
      <c r="G369" s="22" t="str">
        <f>IF(A369="","",MAX(0,MIN(N('Calculator'!$B$8),C369-F369)))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IF(A370="","",EDATE('Calculator'!$B$7,A370-1))</f>
        <v/>
      </c>
      <c r="C370" s="22" t="str">
        <f>IF(A370="","",H369)</f>
        <v/>
      </c>
      <c r="D370" s="22" t="str">
        <f>IF(A370="","",MIN('Calculator'!$B$10,C370+E370))</f>
        <v/>
      </c>
      <c r="E370" s="22" t="str">
        <f>IF(A370="","",ROUND(C370*'Calculator'!$B$5/12,2))</f>
        <v/>
      </c>
      <c r="F370" s="22" t="str">
        <f>IF(A370="","",D370-E370)</f>
        <v/>
      </c>
      <c r="G370" s="22" t="str">
        <f>IF(A370="","",MAX(0,MIN(N('Calculator'!$B$8),C370-F370)))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IF(A371="","",EDATE('Calculator'!$B$7,A371-1))</f>
        <v/>
      </c>
      <c r="C371" s="22" t="str">
        <f>IF(A371="","",H370)</f>
        <v/>
      </c>
      <c r="D371" s="22" t="str">
        <f>IF(A371="","",MIN('Calculator'!$B$10,C371+E371))</f>
        <v/>
      </c>
      <c r="E371" s="22" t="str">
        <f>IF(A371="","",ROUND(C371*'Calculator'!$B$5/12,2))</f>
        <v/>
      </c>
      <c r="F371" s="22" t="str">
        <f>IF(A371="","",D371-E371)</f>
        <v/>
      </c>
      <c r="G371" s="22" t="str">
        <f>IF(A371="","",MAX(0,MIN(N('Calculator'!$B$8),C371-F371)))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IF(A372="","",EDATE('Calculator'!$B$7,A372-1))</f>
        <v/>
      </c>
      <c r="C372" s="22" t="str">
        <f>IF(A372="","",H371)</f>
        <v/>
      </c>
      <c r="D372" s="22" t="str">
        <f>IF(A372="","",MIN('Calculator'!$B$10,C372+E372))</f>
        <v/>
      </c>
      <c r="E372" s="22" t="str">
        <f>IF(A372="","",ROUND(C372*'Calculator'!$B$5/12,2))</f>
        <v/>
      </c>
      <c r="F372" s="22" t="str">
        <f>IF(A372="","",D372-E372)</f>
        <v/>
      </c>
      <c r="G372" s="22" t="str">
        <f>IF(A372="","",MAX(0,MIN(N('Calculator'!$B$8),C372-F372)))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IF(A373="","",EDATE('Calculator'!$B$7,A373-1))</f>
        <v/>
      </c>
      <c r="C373" s="22" t="str">
        <f>IF(A373="","",H372)</f>
        <v/>
      </c>
      <c r="D373" s="22" t="str">
        <f>IF(A373="","",MIN('Calculator'!$B$10,C373+E373))</f>
        <v/>
      </c>
      <c r="E373" s="22" t="str">
        <f>IF(A373="","",ROUND(C373*'Calculator'!$B$5/12,2))</f>
        <v/>
      </c>
      <c r="F373" s="22" t="str">
        <f>IF(A373="","",D373-E373)</f>
        <v/>
      </c>
      <c r="G373" s="22" t="str">
        <f>IF(A373="","",MAX(0,MIN(N('Calculator'!$B$8),C373-F373)))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IF(A374="","",EDATE('Calculator'!$B$7,A374-1))</f>
        <v/>
      </c>
      <c r="C374" s="22" t="str">
        <f>IF(A374="","",H373)</f>
        <v/>
      </c>
      <c r="D374" s="22" t="str">
        <f>IF(A374="","",MIN('Calculator'!$B$10,C374+E374))</f>
        <v/>
      </c>
      <c r="E374" s="22" t="str">
        <f>IF(A374="","",ROUND(C374*'Calculator'!$B$5/12,2))</f>
        <v/>
      </c>
      <c r="F374" s="22" t="str">
        <f>IF(A374="","",D374-E374)</f>
        <v/>
      </c>
      <c r="G374" s="22" t="str">
        <f>IF(A374="","",MAX(0,MIN(N('Calculator'!$B$8),C374-F374)))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IF(A375="","",EDATE('Calculator'!$B$7,A375-1))</f>
        <v/>
      </c>
      <c r="C375" s="22" t="str">
        <f>IF(A375="","",H374)</f>
        <v/>
      </c>
      <c r="D375" s="22" t="str">
        <f>IF(A375="","",MIN('Calculator'!$B$10,C375+E375))</f>
        <v/>
      </c>
      <c r="E375" s="22" t="str">
        <f>IF(A375="","",ROUND(C375*'Calculator'!$B$5/12,2))</f>
        <v/>
      </c>
      <c r="F375" s="22" t="str">
        <f>IF(A375="","",D375-E375)</f>
        <v/>
      </c>
      <c r="G375" s="22" t="str">
        <f>IF(A375="","",MAX(0,MIN(N('Calculator'!$B$8),C375-F375)))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IF(A376="","",EDATE('Calculator'!$B$7,A376-1))</f>
        <v/>
      </c>
      <c r="C376" s="22" t="str">
        <f>IF(A376="","",H375)</f>
        <v/>
      </c>
      <c r="D376" s="22" t="str">
        <f>IF(A376="","",MIN('Calculator'!$B$10,C376+E376))</f>
        <v/>
      </c>
      <c r="E376" s="22" t="str">
        <f>IF(A376="","",ROUND(C376*'Calculator'!$B$5/12,2))</f>
        <v/>
      </c>
      <c r="F376" s="22" t="str">
        <f>IF(A376="","",D376-E376)</f>
        <v/>
      </c>
      <c r="G376" s="22" t="str">
        <f>IF(A376="","",MAX(0,MIN(N('Calculator'!$B$8),C376-F376)))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IF(A377="","",EDATE('Calculator'!$B$7,A377-1))</f>
        <v/>
      </c>
      <c r="C377" s="22" t="str">
        <f>IF(A377="","",H376)</f>
        <v/>
      </c>
      <c r="D377" s="22" t="str">
        <f>IF(A377="","",MIN('Calculator'!$B$10,C377+E377))</f>
        <v/>
      </c>
      <c r="E377" s="22" t="str">
        <f>IF(A377="","",ROUND(C377*'Calculator'!$B$5/12,2))</f>
        <v/>
      </c>
      <c r="F377" s="22" t="str">
        <f>IF(A377="","",D377-E377)</f>
        <v/>
      </c>
      <c r="G377" s="22" t="str">
        <f>IF(A377="","",MAX(0,MIN(N('Calculator'!$B$8),C377-F377)))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IF(A378="","",EDATE('Calculator'!$B$7,A378-1))</f>
        <v/>
      </c>
      <c r="C378" s="22" t="str">
        <f>IF(A378="","",H377)</f>
        <v/>
      </c>
      <c r="D378" s="22" t="str">
        <f>IF(A378="","",MIN('Calculator'!$B$10,C378+E378))</f>
        <v/>
      </c>
      <c r="E378" s="22" t="str">
        <f>IF(A378="","",ROUND(C378*'Calculator'!$B$5/12,2))</f>
        <v/>
      </c>
      <c r="F378" s="22" t="str">
        <f>IF(A378="","",D378-E378)</f>
        <v/>
      </c>
      <c r="G378" s="22" t="str">
        <f>IF(A378="","",MAX(0,MIN(N('Calculator'!$B$8),C378-F378)))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IF(A379="","",EDATE('Calculator'!$B$7,A379-1))</f>
        <v/>
      </c>
      <c r="C379" s="22" t="str">
        <f>IF(A379="","",H378)</f>
        <v/>
      </c>
      <c r="D379" s="22" t="str">
        <f>IF(A379="","",MIN('Calculator'!$B$10,C379+E379))</f>
        <v/>
      </c>
      <c r="E379" s="22" t="str">
        <f>IF(A379="","",ROUND(C379*'Calculator'!$B$5/12,2))</f>
        <v/>
      </c>
      <c r="F379" s="22" t="str">
        <f>IF(A379="","",D379-E379)</f>
        <v/>
      </c>
      <c r="G379" s="22" t="str">
        <f>IF(A379="","",MAX(0,MIN(N('Calculator'!$B$8),C379-F379)))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IF(A380="","",EDATE('Calculator'!$B$7,A380-1))</f>
        <v/>
      </c>
      <c r="C380" s="22" t="str">
        <f>IF(A380="","",H379)</f>
        <v/>
      </c>
      <c r="D380" s="22" t="str">
        <f>IF(A380="","",MIN('Calculator'!$B$10,C380+E380))</f>
        <v/>
      </c>
      <c r="E380" s="22" t="str">
        <f>IF(A380="","",ROUND(C380*'Calculator'!$B$5/12,2))</f>
        <v/>
      </c>
      <c r="F380" s="22" t="str">
        <f>IF(A380="","",D380-E380)</f>
        <v/>
      </c>
      <c r="G380" s="22" t="str">
        <f>IF(A380="","",MAX(0,MIN(N('Calculator'!$B$8),C380-F380)))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IF(A381="","",EDATE('Calculator'!$B$7,A381-1))</f>
        <v/>
      </c>
      <c r="C381" s="22" t="str">
        <f>IF(A381="","",H380)</f>
        <v/>
      </c>
      <c r="D381" s="22" t="str">
        <f>IF(A381="","",MIN('Calculator'!$B$10,C381+E381))</f>
        <v/>
      </c>
      <c r="E381" s="22" t="str">
        <f>IF(A381="","",ROUND(C381*'Calculator'!$B$5/12,2))</f>
        <v/>
      </c>
      <c r="F381" s="22" t="str">
        <f>IF(A381="","",D381-E381)</f>
        <v/>
      </c>
      <c r="G381" s="22" t="str">
        <f>IF(A381="","",MAX(0,MIN(N('Calculator'!$B$8),C381-F381)))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IF(A382="","",EDATE('Calculator'!$B$7,A382-1))</f>
        <v/>
      </c>
      <c r="C382" s="22" t="str">
        <f>IF(A382="","",H381)</f>
        <v/>
      </c>
      <c r="D382" s="22" t="str">
        <f>IF(A382="","",MIN('Calculator'!$B$10,C382+E382))</f>
        <v/>
      </c>
      <c r="E382" s="22" t="str">
        <f>IF(A382="","",ROUND(C382*'Calculator'!$B$5/12,2))</f>
        <v/>
      </c>
      <c r="F382" s="22" t="str">
        <f>IF(A382="","",D382-E382)</f>
        <v/>
      </c>
      <c r="G382" s="22" t="str">
        <f>IF(A382="","",MAX(0,MIN(N('Calculator'!$B$8),C382-F382)))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IF(A383="","",EDATE('Calculator'!$B$7,A383-1))</f>
        <v/>
      </c>
      <c r="C383" s="22" t="str">
        <f>IF(A383="","",H382)</f>
        <v/>
      </c>
      <c r="D383" s="22" t="str">
        <f>IF(A383="","",MIN('Calculator'!$B$10,C383+E383))</f>
        <v/>
      </c>
      <c r="E383" s="22" t="str">
        <f>IF(A383="","",ROUND(C383*'Calculator'!$B$5/12,2))</f>
        <v/>
      </c>
      <c r="F383" s="22" t="str">
        <f>IF(A383="","",D383-E383)</f>
        <v/>
      </c>
      <c r="G383" s="22" t="str">
        <f>IF(A383="","",MAX(0,MIN(N('Calculator'!$B$8),C383-F383)))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IF(A384="","",EDATE('Calculator'!$B$7,A384-1))</f>
        <v/>
      </c>
      <c r="C384" s="22" t="str">
        <f>IF(A384="","",H383)</f>
        <v/>
      </c>
      <c r="D384" s="22" t="str">
        <f>IF(A384="","",MIN('Calculator'!$B$10,C384+E384))</f>
        <v/>
      </c>
      <c r="E384" s="22" t="str">
        <f>IF(A384="","",ROUND(C384*'Calculator'!$B$5/12,2))</f>
        <v/>
      </c>
      <c r="F384" s="22" t="str">
        <f>IF(A384="","",D384-E384)</f>
        <v/>
      </c>
      <c r="G384" s="22" t="str">
        <f>IF(A384="","",MAX(0,MIN(N('Calculator'!$B$8),C384-F384)))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IF(A385="","",EDATE('Calculator'!$B$7,A385-1))</f>
        <v/>
      </c>
      <c r="C385" s="22" t="str">
        <f>IF(A385="","",H384)</f>
        <v/>
      </c>
      <c r="D385" s="22" t="str">
        <f>IF(A385="","",MIN('Calculator'!$B$10,C385+E385))</f>
        <v/>
      </c>
      <c r="E385" s="22" t="str">
        <f>IF(A385="","",ROUND(C385*'Calculator'!$B$5/12,2))</f>
        <v/>
      </c>
      <c r="F385" s="22" t="str">
        <f>IF(A385="","",D385-E385)</f>
        <v/>
      </c>
      <c r="G385" s="22" t="str">
        <f>IF(A385="","",MAX(0,MIN(N('Calculator'!$B$8),C385-F385)))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IF(A386="","",EDATE('Calculator'!$B$7,A386-1))</f>
        <v/>
      </c>
      <c r="C386" s="22" t="str">
        <f>IF(A386="","",H385)</f>
        <v/>
      </c>
      <c r="D386" s="22" t="str">
        <f>IF(A386="","",MIN('Calculator'!$B$10,C386+E386))</f>
        <v/>
      </c>
      <c r="E386" s="22" t="str">
        <f>IF(A386="","",ROUND(C386*'Calculator'!$B$5/12,2))</f>
        <v/>
      </c>
      <c r="F386" s="22" t="str">
        <f>IF(A386="","",D386-E386)</f>
        <v/>
      </c>
      <c r="G386" s="22" t="str">
        <f>IF(A386="","",MAX(0,MIN(N('Calculator'!$B$8),C386-F386)))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IF(A387="","",EDATE('Calculator'!$B$7,A387-1))</f>
        <v/>
      </c>
      <c r="C387" s="22" t="str">
        <f>IF(A387="","",H386)</f>
        <v/>
      </c>
      <c r="D387" s="22" t="str">
        <f>IF(A387="","",MIN('Calculator'!$B$10,C387+E387))</f>
        <v/>
      </c>
      <c r="E387" s="22" t="str">
        <f>IF(A387="","",ROUND(C387*'Calculator'!$B$5/12,2))</f>
        <v/>
      </c>
      <c r="F387" s="22" t="str">
        <f>IF(A387="","",D387-E387)</f>
        <v/>
      </c>
      <c r="G387" s="22" t="str">
        <f>IF(A387="","",MAX(0,MIN(N('Calculator'!$B$8),C387-F387)))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IF(A388="","",EDATE('Calculator'!$B$7,A388-1))</f>
        <v/>
      </c>
      <c r="C388" s="22" t="str">
        <f>IF(A388="","",H387)</f>
        <v/>
      </c>
      <c r="D388" s="22" t="str">
        <f>IF(A388="","",MIN('Calculator'!$B$10,C388+E388))</f>
        <v/>
      </c>
      <c r="E388" s="22" t="str">
        <f>IF(A388="","",ROUND(C388*'Calculator'!$B$5/12,2))</f>
        <v/>
      </c>
      <c r="F388" s="22" t="str">
        <f>IF(A388="","",D388-E388)</f>
        <v/>
      </c>
      <c r="G388" s="22" t="str">
        <f>IF(A388="","",MAX(0,MIN(N('Calculator'!$B$8),C388-F388)))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IF(A389="","",EDATE('Calculator'!$B$7,A389-1))</f>
        <v/>
      </c>
      <c r="C389" s="22" t="str">
        <f>IF(A389="","",H388)</f>
        <v/>
      </c>
      <c r="D389" s="22" t="str">
        <f>IF(A389="","",MIN('Calculator'!$B$10,C389+E389))</f>
        <v/>
      </c>
      <c r="E389" s="22" t="str">
        <f>IF(A389="","",ROUND(C389*'Calculator'!$B$5/12,2))</f>
        <v/>
      </c>
      <c r="F389" s="22" t="str">
        <f>IF(A389="","",D389-E389)</f>
        <v/>
      </c>
      <c r="G389" s="22" t="str">
        <f>IF(A389="","",MAX(0,MIN(N('Calculator'!$B$8),C389-F389)))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IF(A390="","",EDATE('Calculator'!$B$7,A390-1))</f>
        <v/>
      </c>
      <c r="C390" s="22" t="str">
        <f>IF(A390="","",H389)</f>
        <v/>
      </c>
      <c r="D390" s="22" t="str">
        <f>IF(A390="","",MIN('Calculator'!$B$10,C390+E390))</f>
        <v/>
      </c>
      <c r="E390" s="22" t="str">
        <f>IF(A390="","",ROUND(C390*'Calculator'!$B$5/12,2))</f>
        <v/>
      </c>
      <c r="F390" s="22" t="str">
        <f>IF(A390="","",D390-E390)</f>
        <v/>
      </c>
      <c r="G390" s="22" t="str">
        <f>IF(A390="","",MAX(0,MIN(N('Calculator'!$B$8),C390-F390)))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IF(A391="","",EDATE('Calculator'!$B$7,A391-1))</f>
        <v/>
      </c>
      <c r="C391" s="22" t="str">
        <f>IF(A391="","",H390)</f>
        <v/>
      </c>
      <c r="D391" s="22" t="str">
        <f>IF(A391="","",MIN('Calculator'!$B$10,C391+E391))</f>
        <v/>
      </c>
      <c r="E391" s="22" t="str">
        <f>IF(A391="","",ROUND(C391*'Calculator'!$B$5/12,2))</f>
        <v/>
      </c>
      <c r="F391" s="22" t="str">
        <f>IF(A391="","",D391-E391)</f>
        <v/>
      </c>
      <c r="G391" s="22" t="str">
        <f>IF(A391="","",MAX(0,MIN(N('Calculator'!$B$8),C391-F391)))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IF(A392="","",EDATE('Calculator'!$B$7,A392-1))</f>
        <v/>
      </c>
      <c r="C392" s="22" t="str">
        <f>IF(A392="","",H391)</f>
        <v/>
      </c>
      <c r="D392" s="22" t="str">
        <f>IF(A392="","",MIN('Calculator'!$B$10,C392+E392))</f>
        <v/>
      </c>
      <c r="E392" s="22" t="str">
        <f>IF(A392="","",ROUND(C392*'Calculator'!$B$5/12,2))</f>
        <v/>
      </c>
      <c r="F392" s="22" t="str">
        <f>IF(A392="","",D392-E392)</f>
        <v/>
      </c>
      <c r="G392" s="22" t="str">
        <f>IF(A392="","",MAX(0,MIN(N('Calculator'!$B$8),C392-F392)))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IF(A393="","",EDATE('Calculator'!$B$7,A393-1))</f>
        <v/>
      </c>
      <c r="C393" s="22" t="str">
        <f>IF(A393="","",H392)</f>
        <v/>
      </c>
      <c r="D393" s="22" t="str">
        <f>IF(A393="","",MIN('Calculator'!$B$10,C393+E393))</f>
        <v/>
      </c>
      <c r="E393" s="22" t="str">
        <f>IF(A393="","",ROUND(C393*'Calculator'!$B$5/12,2))</f>
        <v/>
      </c>
      <c r="F393" s="22" t="str">
        <f>IF(A393="","",D393-E393)</f>
        <v/>
      </c>
      <c r="G393" s="22" t="str">
        <f>IF(A393="","",MAX(0,MIN(N('Calculator'!$B$8),C393-F393)))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IF(A394="","",EDATE('Calculator'!$B$7,A394-1))</f>
        <v/>
      </c>
      <c r="C394" s="22" t="str">
        <f>IF(A394="","",H393)</f>
        <v/>
      </c>
      <c r="D394" s="22" t="str">
        <f>IF(A394="","",MIN('Calculator'!$B$10,C394+E394))</f>
        <v/>
      </c>
      <c r="E394" s="22" t="str">
        <f>IF(A394="","",ROUND(C394*'Calculator'!$B$5/12,2))</f>
        <v/>
      </c>
      <c r="F394" s="22" t="str">
        <f>IF(A394="","",D394-E394)</f>
        <v/>
      </c>
      <c r="G394" s="22" t="str">
        <f>IF(A394="","",MAX(0,MIN(N('Calculator'!$B$8),C394-F394)))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IF(A395="","",EDATE('Calculator'!$B$7,A395-1))</f>
        <v/>
      </c>
      <c r="C395" s="22" t="str">
        <f>IF(A395="","",H394)</f>
        <v/>
      </c>
      <c r="D395" s="22" t="str">
        <f>IF(A395="","",MIN('Calculator'!$B$10,C395+E395))</f>
        <v/>
      </c>
      <c r="E395" s="22" t="str">
        <f>IF(A395="","",ROUND(C395*'Calculator'!$B$5/12,2))</f>
        <v/>
      </c>
      <c r="F395" s="22" t="str">
        <f>IF(A395="","",D395-E395)</f>
        <v/>
      </c>
      <c r="G395" s="22" t="str">
        <f>IF(A395="","",MAX(0,MIN(N('Calculator'!$B$8),C395-F395)))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IF(A396="","",EDATE('Calculator'!$B$7,A396-1))</f>
        <v/>
      </c>
      <c r="C396" s="22" t="str">
        <f>IF(A396="","",H395)</f>
        <v/>
      </c>
      <c r="D396" s="22" t="str">
        <f>IF(A396="","",MIN('Calculator'!$B$10,C396+E396))</f>
        <v/>
      </c>
      <c r="E396" s="22" t="str">
        <f>IF(A396="","",ROUND(C396*'Calculator'!$B$5/12,2))</f>
        <v/>
      </c>
      <c r="F396" s="22" t="str">
        <f>IF(A396="","",D396-E396)</f>
        <v/>
      </c>
      <c r="G396" s="22" t="str">
        <f>IF(A396="","",MAX(0,MIN(N('Calculator'!$B$8),C396-F396)))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IF(A397="","",EDATE('Calculator'!$B$7,A397-1))</f>
        <v/>
      </c>
      <c r="C397" s="22" t="str">
        <f>IF(A397="","",H396)</f>
        <v/>
      </c>
      <c r="D397" s="22" t="str">
        <f>IF(A397="","",MIN('Calculator'!$B$10,C397+E397))</f>
        <v/>
      </c>
      <c r="E397" s="22" t="str">
        <f>IF(A397="","",ROUND(C397*'Calculator'!$B$5/12,2))</f>
        <v/>
      </c>
      <c r="F397" s="22" t="str">
        <f>IF(A397="","",D397-E397)</f>
        <v/>
      </c>
      <c r="G397" s="22" t="str">
        <f>IF(A397="","",MAX(0,MIN(N('Calculator'!$B$8),C397-F397)))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IF(A398="","",EDATE('Calculator'!$B$7,A398-1))</f>
        <v/>
      </c>
      <c r="C398" s="22" t="str">
        <f>IF(A398="","",H397)</f>
        <v/>
      </c>
      <c r="D398" s="22" t="str">
        <f>IF(A398="","",MIN('Calculator'!$B$10,C398+E398))</f>
        <v/>
      </c>
      <c r="E398" s="22" t="str">
        <f>IF(A398="","",ROUND(C398*'Calculator'!$B$5/12,2))</f>
        <v/>
      </c>
      <c r="F398" s="22" t="str">
        <f>IF(A398="","",D398-E398)</f>
        <v/>
      </c>
      <c r="G398" s="22" t="str">
        <f>IF(A398="","",MAX(0,MIN(N('Calculator'!$B$8),C398-F398)))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IF(A399="","",EDATE('Calculator'!$B$7,A399-1))</f>
        <v/>
      </c>
      <c r="C399" s="22" t="str">
        <f>IF(A399="","",H398)</f>
        <v/>
      </c>
      <c r="D399" s="22" t="str">
        <f>IF(A399="","",MIN('Calculator'!$B$10,C399+E399))</f>
        <v/>
      </c>
      <c r="E399" s="22" t="str">
        <f>IF(A399="","",ROUND(C399*'Calculator'!$B$5/12,2))</f>
        <v/>
      </c>
      <c r="F399" s="22" t="str">
        <f>IF(A399="","",D399-E399)</f>
        <v/>
      </c>
      <c r="G399" s="22" t="str">
        <f>IF(A399="","",MAX(0,MIN(N('Calculator'!$B$8),C399-F399)))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IF(A400="","",EDATE('Calculator'!$B$7,A400-1))</f>
        <v/>
      </c>
      <c r="C400" s="22" t="str">
        <f>IF(A400="","",H399)</f>
        <v/>
      </c>
      <c r="D400" s="22" t="str">
        <f>IF(A400="","",MIN('Calculator'!$B$10,C400+E400))</f>
        <v/>
      </c>
      <c r="E400" s="22" t="str">
        <f>IF(A400="","",ROUND(C400*'Calculator'!$B$5/12,2))</f>
        <v/>
      </c>
      <c r="F400" s="22" t="str">
        <f>IF(A400="","",D400-E400)</f>
        <v/>
      </c>
      <c r="G400" s="22" t="str">
        <f>IF(A400="","",MAX(0,MIN(N('Calculator'!$B$8),C400-F400)))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IF(A401="","",EDATE('Calculator'!$B$7,A401-1))</f>
        <v/>
      </c>
      <c r="C401" s="22" t="str">
        <f>IF(A401="","",H400)</f>
        <v/>
      </c>
      <c r="D401" s="22" t="str">
        <f>IF(A401="","",MIN('Calculator'!$B$10,C401+E401))</f>
        <v/>
      </c>
      <c r="E401" s="22" t="str">
        <f>IF(A401="","",ROUND(C401*'Calculator'!$B$5/12,2))</f>
        <v/>
      </c>
      <c r="F401" s="22" t="str">
        <f>IF(A401="","",D401-E401)</f>
        <v/>
      </c>
      <c r="G401" s="22" t="str">
        <f>IF(A401="","",MAX(0,MIN(N('Calculator'!$B$8),C401-F401)))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IF(A402="","",EDATE('Calculator'!$B$7,A402-1))</f>
        <v/>
      </c>
      <c r="C402" s="22" t="str">
        <f>IF(A402="","",H401)</f>
        <v/>
      </c>
      <c r="D402" s="22" t="str">
        <f>IF(A402="","",MIN('Calculator'!$B$10,C402+E402))</f>
        <v/>
      </c>
      <c r="E402" s="22" t="str">
        <f>IF(A402="","",ROUND(C402*'Calculator'!$B$5/12,2))</f>
        <v/>
      </c>
      <c r="F402" s="22" t="str">
        <f>IF(A402="","",D402-E402)</f>
        <v/>
      </c>
      <c r="G402" s="22" t="str">
        <f>IF(A402="","",MAX(0,MIN(N('Calculator'!$B$8),C402-F402)))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IF(A403="","",EDATE('Calculator'!$B$7,A403-1))</f>
        <v/>
      </c>
      <c r="C403" s="22" t="str">
        <f>IF(A403="","",H402)</f>
        <v/>
      </c>
      <c r="D403" s="22" t="str">
        <f>IF(A403="","",MIN('Calculator'!$B$10,C403+E403))</f>
        <v/>
      </c>
      <c r="E403" s="22" t="str">
        <f>IF(A403="","",ROUND(C403*'Calculator'!$B$5/12,2))</f>
        <v/>
      </c>
      <c r="F403" s="22" t="str">
        <f>IF(A403="","",D403-E403)</f>
        <v/>
      </c>
      <c r="G403" s="22" t="str">
        <f>IF(A403="","",MAX(0,MIN(N('Calculator'!$B$8),C403-F403)))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IF(A404="","",EDATE('Calculator'!$B$7,A404-1))</f>
        <v/>
      </c>
      <c r="C404" s="22" t="str">
        <f>IF(A404="","",H403)</f>
        <v/>
      </c>
      <c r="D404" s="22" t="str">
        <f>IF(A404="","",MIN('Calculator'!$B$10,C404+E404))</f>
        <v/>
      </c>
      <c r="E404" s="22" t="str">
        <f>IF(A404="","",ROUND(C404*'Calculator'!$B$5/12,2))</f>
        <v/>
      </c>
      <c r="F404" s="22" t="str">
        <f>IF(A404="","",D404-E404)</f>
        <v/>
      </c>
      <c r="G404" s="22" t="str">
        <f>IF(A404="","",MAX(0,MIN(N('Calculator'!$B$8),C404-F404)))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IF(A405="","",EDATE('Calculator'!$B$7,A405-1))</f>
        <v/>
      </c>
      <c r="C405" s="22" t="str">
        <f>IF(A405="","",H404)</f>
        <v/>
      </c>
      <c r="D405" s="22" t="str">
        <f>IF(A405="","",MIN('Calculator'!$B$10,C405+E405))</f>
        <v/>
      </c>
      <c r="E405" s="22" t="str">
        <f>IF(A405="","",ROUND(C405*'Calculator'!$B$5/12,2))</f>
        <v/>
      </c>
      <c r="F405" s="22" t="str">
        <f>IF(A405="","",D405-E405)</f>
        <v/>
      </c>
      <c r="G405" s="22" t="str">
        <f>IF(A405="","",MAX(0,MIN(N('Calculator'!$B$8),C405-F405)))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IF(A406="","",EDATE('Calculator'!$B$7,A406-1))</f>
        <v/>
      </c>
      <c r="C406" s="22" t="str">
        <f>IF(A406="","",H405)</f>
        <v/>
      </c>
      <c r="D406" s="22" t="str">
        <f>IF(A406="","",MIN('Calculator'!$B$10,C406+E406))</f>
        <v/>
      </c>
      <c r="E406" s="22" t="str">
        <f>IF(A406="","",ROUND(C406*'Calculator'!$B$5/12,2))</f>
        <v/>
      </c>
      <c r="F406" s="22" t="str">
        <f>IF(A406="","",D406-E406)</f>
        <v/>
      </c>
      <c r="G406" s="22" t="str">
        <f>IF(A406="","",MAX(0,MIN(N('Calculator'!$B$8),C406-F406)))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IF(A407="","",EDATE('Calculator'!$B$7,A407-1))</f>
        <v/>
      </c>
      <c r="C407" s="22" t="str">
        <f>IF(A407="","",H406)</f>
        <v/>
      </c>
      <c r="D407" s="22" t="str">
        <f>IF(A407="","",MIN('Calculator'!$B$10,C407+E407))</f>
        <v/>
      </c>
      <c r="E407" s="22" t="str">
        <f>IF(A407="","",ROUND(C407*'Calculator'!$B$5/12,2))</f>
        <v/>
      </c>
      <c r="F407" s="22" t="str">
        <f>IF(A407="","",D407-E407)</f>
        <v/>
      </c>
      <c r="G407" s="22" t="str">
        <f>IF(A407="","",MAX(0,MIN(N('Calculator'!$B$8),C407-F407)))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IF(A408="","",EDATE('Calculator'!$B$7,A408-1))</f>
        <v/>
      </c>
      <c r="C408" s="22" t="str">
        <f>IF(A408="","",H407)</f>
        <v/>
      </c>
      <c r="D408" s="22" t="str">
        <f>IF(A408="","",MIN('Calculator'!$B$10,C408+E408))</f>
        <v/>
      </c>
      <c r="E408" s="22" t="str">
        <f>IF(A408="","",ROUND(C408*'Calculator'!$B$5/12,2))</f>
        <v/>
      </c>
      <c r="F408" s="22" t="str">
        <f>IF(A408="","",D408-E408)</f>
        <v/>
      </c>
      <c r="G408" s="22" t="str">
        <f>IF(A408="","",MAX(0,MIN(N('Calculator'!$B$8),C408-F408)))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IF(A409="","",EDATE('Calculator'!$B$7,A409-1))</f>
        <v/>
      </c>
      <c r="C409" s="22" t="str">
        <f>IF(A409="","",H408)</f>
        <v/>
      </c>
      <c r="D409" s="22" t="str">
        <f>IF(A409="","",MIN('Calculator'!$B$10,C409+E409))</f>
        <v/>
      </c>
      <c r="E409" s="22" t="str">
        <f>IF(A409="","",ROUND(C409*'Calculator'!$B$5/12,2))</f>
        <v/>
      </c>
      <c r="F409" s="22" t="str">
        <f>IF(A409="","",D409-E409)</f>
        <v/>
      </c>
      <c r="G409" s="22" t="str">
        <f>IF(A409="","",MAX(0,MIN(N('Calculator'!$B$8),C409-F409)))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IF(A410="","",EDATE('Calculator'!$B$7,A410-1))</f>
        <v/>
      </c>
      <c r="C410" s="22" t="str">
        <f>IF(A410="","",H409)</f>
        <v/>
      </c>
      <c r="D410" s="22" t="str">
        <f>IF(A410="","",MIN('Calculator'!$B$10,C410+E410))</f>
        <v/>
      </c>
      <c r="E410" s="22" t="str">
        <f>IF(A410="","",ROUND(C410*'Calculator'!$B$5/12,2))</f>
        <v/>
      </c>
      <c r="F410" s="22" t="str">
        <f>IF(A410="","",D410-E410)</f>
        <v/>
      </c>
      <c r="G410" s="22" t="str">
        <f>IF(A410="","",MAX(0,MIN(N('Calculator'!$B$8),C410-F410)))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IF(A411="","",EDATE('Calculator'!$B$7,A411-1))</f>
        <v/>
      </c>
      <c r="C411" s="22" t="str">
        <f>IF(A411="","",H410)</f>
        <v/>
      </c>
      <c r="D411" s="22" t="str">
        <f>IF(A411="","",MIN('Calculator'!$B$10,C411+E411))</f>
        <v/>
      </c>
      <c r="E411" s="22" t="str">
        <f>IF(A411="","",ROUND(C411*'Calculator'!$B$5/12,2))</f>
        <v/>
      </c>
      <c r="F411" s="22" t="str">
        <f>IF(A411="","",D411-E411)</f>
        <v/>
      </c>
      <c r="G411" s="22" t="str">
        <f>IF(A411="","",MAX(0,MIN(N('Calculator'!$B$8),C411-F411)))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IF(A412="","",EDATE('Calculator'!$B$7,A412-1))</f>
        <v/>
      </c>
      <c r="C412" s="22" t="str">
        <f>IF(A412="","",H411)</f>
        <v/>
      </c>
      <c r="D412" s="22" t="str">
        <f>IF(A412="","",MIN('Calculator'!$B$10,C412+E412))</f>
        <v/>
      </c>
      <c r="E412" s="22" t="str">
        <f>IF(A412="","",ROUND(C412*'Calculator'!$B$5/12,2))</f>
        <v/>
      </c>
      <c r="F412" s="22" t="str">
        <f>IF(A412="","",D412-E412)</f>
        <v/>
      </c>
      <c r="G412" s="22" t="str">
        <f>IF(A412="","",MAX(0,MIN(N('Calculator'!$B$8),C412-F412)))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IF(A413="","",EDATE('Calculator'!$B$7,A413-1))</f>
        <v/>
      </c>
      <c r="C413" s="22" t="str">
        <f>IF(A413="","",H412)</f>
        <v/>
      </c>
      <c r="D413" s="22" t="str">
        <f>IF(A413="","",MIN('Calculator'!$B$10,C413+E413))</f>
        <v/>
      </c>
      <c r="E413" s="22" t="str">
        <f>IF(A413="","",ROUND(C413*'Calculator'!$B$5/12,2))</f>
        <v/>
      </c>
      <c r="F413" s="22" t="str">
        <f>IF(A413="","",D413-E413)</f>
        <v/>
      </c>
      <c r="G413" s="22" t="str">
        <f>IF(A413="","",MAX(0,MIN(N('Calculator'!$B$8),C413-F413)))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IF(A414="","",EDATE('Calculator'!$B$7,A414-1))</f>
        <v/>
      </c>
      <c r="C414" s="22" t="str">
        <f>IF(A414="","",H413)</f>
        <v/>
      </c>
      <c r="D414" s="22" t="str">
        <f>IF(A414="","",MIN('Calculator'!$B$10,C414+E414))</f>
        <v/>
      </c>
      <c r="E414" s="22" t="str">
        <f>IF(A414="","",ROUND(C414*'Calculator'!$B$5/12,2))</f>
        <v/>
      </c>
      <c r="F414" s="22" t="str">
        <f>IF(A414="","",D414-E414)</f>
        <v/>
      </c>
      <c r="G414" s="22" t="str">
        <f>IF(A414="","",MAX(0,MIN(N('Calculator'!$B$8),C414-F414)))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IF(A415="","",EDATE('Calculator'!$B$7,A415-1))</f>
        <v/>
      </c>
      <c r="C415" s="22" t="str">
        <f>IF(A415="","",H414)</f>
        <v/>
      </c>
      <c r="D415" s="22" t="str">
        <f>IF(A415="","",MIN('Calculator'!$B$10,C415+E415))</f>
        <v/>
      </c>
      <c r="E415" s="22" t="str">
        <f>IF(A415="","",ROUND(C415*'Calculator'!$B$5/12,2))</f>
        <v/>
      </c>
      <c r="F415" s="22" t="str">
        <f>IF(A415="","",D415-E415)</f>
        <v/>
      </c>
      <c r="G415" s="22" t="str">
        <f>IF(A415="","",MAX(0,MIN(N('Calculator'!$B$8),C415-F415)))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IF(A416="","",EDATE('Calculator'!$B$7,A416-1))</f>
        <v/>
      </c>
      <c r="C416" s="22" t="str">
        <f>IF(A416="","",H415)</f>
        <v/>
      </c>
      <c r="D416" s="22" t="str">
        <f>IF(A416="","",MIN('Calculator'!$B$10,C416+E416))</f>
        <v/>
      </c>
      <c r="E416" s="22" t="str">
        <f>IF(A416="","",ROUND(C416*'Calculator'!$B$5/12,2))</f>
        <v/>
      </c>
      <c r="F416" s="22" t="str">
        <f>IF(A416="","",D416-E416)</f>
        <v/>
      </c>
      <c r="G416" s="22" t="str">
        <f>IF(A416="","",MAX(0,MIN(N('Calculator'!$B$8),C416-F416)))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IF(A417="","",EDATE('Calculator'!$B$7,A417-1))</f>
        <v/>
      </c>
      <c r="C417" s="22" t="str">
        <f>IF(A417="","",H416)</f>
        <v/>
      </c>
      <c r="D417" s="22" t="str">
        <f>IF(A417="","",MIN('Calculator'!$B$10,C417+E417))</f>
        <v/>
      </c>
      <c r="E417" s="22" t="str">
        <f>IF(A417="","",ROUND(C417*'Calculator'!$B$5/12,2))</f>
        <v/>
      </c>
      <c r="F417" s="22" t="str">
        <f>IF(A417="","",D417-E417)</f>
        <v/>
      </c>
      <c r="G417" s="22" t="str">
        <f>IF(A417="","",MAX(0,MIN(N('Calculator'!$B$8),C417-F417)))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IF(A418="","",EDATE('Calculator'!$B$7,A418-1))</f>
        <v/>
      </c>
      <c r="C418" s="22" t="str">
        <f>IF(A418="","",H417)</f>
        <v/>
      </c>
      <c r="D418" s="22" t="str">
        <f>IF(A418="","",MIN('Calculator'!$B$10,C418+E418))</f>
        <v/>
      </c>
      <c r="E418" s="22" t="str">
        <f>IF(A418="","",ROUND(C418*'Calculator'!$B$5/12,2))</f>
        <v/>
      </c>
      <c r="F418" s="22" t="str">
        <f>IF(A418="","",D418-E418)</f>
        <v/>
      </c>
      <c r="G418" s="22" t="str">
        <f>IF(A418="","",MAX(0,MIN(N('Calculator'!$B$8),C418-F418)))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IF(A419="","",EDATE('Calculator'!$B$7,A419-1))</f>
        <v/>
      </c>
      <c r="C419" s="22" t="str">
        <f>IF(A419="","",H418)</f>
        <v/>
      </c>
      <c r="D419" s="22" t="str">
        <f>IF(A419="","",MIN('Calculator'!$B$10,C419+E419))</f>
        <v/>
      </c>
      <c r="E419" s="22" t="str">
        <f>IF(A419="","",ROUND(C419*'Calculator'!$B$5/12,2))</f>
        <v/>
      </c>
      <c r="F419" s="22" t="str">
        <f>IF(A419="","",D419-E419)</f>
        <v/>
      </c>
      <c r="G419" s="22" t="str">
        <f>IF(A419="","",MAX(0,MIN(N('Calculator'!$B$8),C419-F419)))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IF(A420="","",EDATE('Calculator'!$B$7,A420-1))</f>
        <v/>
      </c>
      <c r="C420" s="22" t="str">
        <f>IF(A420="","",H419)</f>
        <v/>
      </c>
      <c r="D420" s="22" t="str">
        <f>IF(A420="","",MIN('Calculator'!$B$10,C420+E420))</f>
        <v/>
      </c>
      <c r="E420" s="22" t="str">
        <f>IF(A420="","",ROUND(C420*'Calculator'!$B$5/12,2))</f>
        <v/>
      </c>
      <c r="F420" s="22" t="str">
        <f>IF(A420="","",D420-E420)</f>
        <v/>
      </c>
      <c r="G420" s="22" t="str">
        <f>IF(A420="","",MAX(0,MIN(N('Calculator'!$B$8),C420-F420)))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IF(A421="","",EDATE('Calculator'!$B$7,A421-1))</f>
        <v/>
      </c>
      <c r="C421" s="22" t="str">
        <f>IF(A421="","",H420)</f>
        <v/>
      </c>
      <c r="D421" s="22" t="str">
        <f>IF(A421="","",MIN('Calculator'!$B$10,C421+E421))</f>
        <v/>
      </c>
      <c r="E421" s="22" t="str">
        <f>IF(A421="","",ROUND(C421*'Calculator'!$B$5/12,2))</f>
        <v/>
      </c>
      <c r="F421" s="22" t="str">
        <f>IF(A421="","",D421-E421)</f>
        <v/>
      </c>
      <c r="G421" s="22" t="str">
        <f>IF(A421="","",MAX(0,MIN(N('Calculator'!$B$8),C421-F421)))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IF(A422="","",EDATE('Calculator'!$B$7,A422-1))</f>
        <v/>
      </c>
      <c r="C422" s="22" t="str">
        <f>IF(A422="","",H421)</f>
        <v/>
      </c>
      <c r="D422" s="22" t="str">
        <f>IF(A422="","",MIN('Calculator'!$B$10,C422+E422))</f>
        <v/>
      </c>
      <c r="E422" s="22" t="str">
        <f>IF(A422="","",ROUND(C422*'Calculator'!$B$5/12,2))</f>
        <v/>
      </c>
      <c r="F422" s="22" t="str">
        <f>IF(A422="","",D422-E422)</f>
        <v/>
      </c>
      <c r="G422" s="22" t="str">
        <f>IF(A422="","",MAX(0,MIN(N('Calculator'!$B$8),C422-F422)))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IF(A423="","",EDATE('Calculator'!$B$7,A423-1))</f>
        <v/>
      </c>
      <c r="C423" s="22" t="str">
        <f>IF(A423="","",H422)</f>
        <v/>
      </c>
      <c r="D423" s="22" t="str">
        <f>IF(A423="","",MIN('Calculator'!$B$10,C423+E423))</f>
        <v/>
      </c>
      <c r="E423" s="22" t="str">
        <f>IF(A423="","",ROUND(C423*'Calculator'!$B$5/12,2))</f>
        <v/>
      </c>
      <c r="F423" s="22" t="str">
        <f>IF(A423="","",D423-E423)</f>
        <v/>
      </c>
      <c r="G423" s="22" t="str">
        <f>IF(A423="","",MAX(0,MIN(N('Calculator'!$B$8),C423-F423)))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IF(A424="","",EDATE('Calculator'!$B$7,A424-1))</f>
        <v/>
      </c>
      <c r="C424" s="22" t="str">
        <f>IF(A424="","",H423)</f>
        <v/>
      </c>
      <c r="D424" s="22" t="str">
        <f>IF(A424="","",MIN('Calculator'!$B$10,C424+E424))</f>
        <v/>
      </c>
      <c r="E424" s="22" t="str">
        <f>IF(A424="","",ROUND(C424*'Calculator'!$B$5/12,2))</f>
        <v/>
      </c>
      <c r="F424" s="22" t="str">
        <f>IF(A424="","",D424-E424)</f>
        <v/>
      </c>
      <c r="G424" s="22" t="str">
        <f>IF(A424="","",MAX(0,MIN(N('Calculator'!$B$8),C424-F424)))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IF(A425="","",EDATE('Calculator'!$B$7,A425-1))</f>
        <v/>
      </c>
      <c r="C425" s="22" t="str">
        <f>IF(A425="","",H424)</f>
        <v/>
      </c>
      <c r="D425" s="22" t="str">
        <f>IF(A425="","",MIN('Calculator'!$B$10,C425+E425))</f>
        <v/>
      </c>
      <c r="E425" s="22" t="str">
        <f>IF(A425="","",ROUND(C425*'Calculator'!$B$5/12,2))</f>
        <v/>
      </c>
      <c r="F425" s="22" t="str">
        <f>IF(A425="","",D425-E425)</f>
        <v/>
      </c>
      <c r="G425" s="22" t="str">
        <f>IF(A425="","",MAX(0,MIN(N('Calculator'!$B$8),C425-F425)))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IF(A426="","",EDATE('Calculator'!$B$7,A426-1))</f>
        <v/>
      </c>
      <c r="C426" s="22" t="str">
        <f>IF(A426="","",H425)</f>
        <v/>
      </c>
      <c r="D426" s="22" t="str">
        <f>IF(A426="","",MIN('Calculator'!$B$10,C426+E426))</f>
        <v/>
      </c>
      <c r="E426" s="22" t="str">
        <f>IF(A426="","",ROUND(C426*'Calculator'!$B$5/12,2))</f>
        <v/>
      </c>
      <c r="F426" s="22" t="str">
        <f>IF(A426="","",D426-E426)</f>
        <v/>
      </c>
      <c r="G426" s="22" t="str">
        <f>IF(A426="","",MAX(0,MIN(N('Calculator'!$B$8),C426-F426)))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IF(A427="","",EDATE('Calculator'!$B$7,A427-1))</f>
        <v/>
      </c>
      <c r="C427" s="22" t="str">
        <f>IF(A427="","",H426)</f>
        <v/>
      </c>
      <c r="D427" s="22" t="str">
        <f>IF(A427="","",MIN('Calculator'!$B$10,C427+E427))</f>
        <v/>
      </c>
      <c r="E427" s="22" t="str">
        <f>IF(A427="","",ROUND(C427*'Calculator'!$B$5/12,2))</f>
        <v/>
      </c>
      <c r="F427" s="22" t="str">
        <f>IF(A427="","",D427-E427)</f>
        <v/>
      </c>
      <c r="G427" s="22" t="str">
        <f>IF(A427="","",MAX(0,MIN(N('Calculator'!$B$8),C427-F427)))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IF(A428="","",EDATE('Calculator'!$B$7,A428-1))</f>
        <v/>
      </c>
      <c r="C428" s="22" t="str">
        <f>IF(A428="","",H427)</f>
        <v/>
      </c>
      <c r="D428" s="22" t="str">
        <f>IF(A428="","",MIN('Calculator'!$B$10,C428+E428))</f>
        <v/>
      </c>
      <c r="E428" s="22" t="str">
        <f>IF(A428="","",ROUND(C428*'Calculator'!$B$5/12,2))</f>
        <v/>
      </c>
      <c r="F428" s="22" t="str">
        <f>IF(A428="","",D428-E428)</f>
        <v/>
      </c>
      <c r="G428" s="22" t="str">
        <f>IF(A428="","",MAX(0,MIN(N('Calculator'!$B$8),C428-F428)))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IF(A429="","",EDATE('Calculator'!$B$7,A429-1))</f>
        <v/>
      </c>
      <c r="C429" s="22" t="str">
        <f>IF(A429="","",H428)</f>
        <v/>
      </c>
      <c r="D429" s="22" t="str">
        <f>IF(A429="","",MIN('Calculator'!$B$10,C429+E429))</f>
        <v/>
      </c>
      <c r="E429" s="22" t="str">
        <f>IF(A429="","",ROUND(C429*'Calculator'!$B$5/12,2))</f>
        <v/>
      </c>
      <c r="F429" s="22" t="str">
        <f>IF(A429="","",D429-E429)</f>
        <v/>
      </c>
      <c r="G429" s="22" t="str">
        <f>IF(A429="","",MAX(0,MIN(N('Calculator'!$B$8),C429-F429)))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IF(A430="","",EDATE('Calculator'!$B$7,A430-1))</f>
        <v/>
      </c>
      <c r="C430" s="22" t="str">
        <f>IF(A430="","",H429)</f>
        <v/>
      </c>
      <c r="D430" s="22" t="str">
        <f>IF(A430="","",MIN('Calculator'!$B$10,C430+E430))</f>
        <v/>
      </c>
      <c r="E430" s="22" t="str">
        <f>IF(A430="","",ROUND(C430*'Calculator'!$B$5/12,2))</f>
        <v/>
      </c>
      <c r="F430" s="22" t="str">
        <f>IF(A430="","",D430-E430)</f>
        <v/>
      </c>
      <c r="G430" s="22" t="str">
        <f>IF(A430="","",MAX(0,MIN(N('Calculator'!$B$8),C430-F430)))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IF(A431="","",EDATE('Calculator'!$B$7,A431-1))</f>
        <v/>
      </c>
      <c r="C431" s="22" t="str">
        <f>IF(A431="","",H430)</f>
        <v/>
      </c>
      <c r="D431" s="22" t="str">
        <f>IF(A431="","",MIN('Calculator'!$B$10,C431+E431))</f>
        <v/>
      </c>
      <c r="E431" s="22" t="str">
        <f>IF(A431="","",ROUND(C431*'Calculator'!$B$5/12,2))</f>
        <v/>
      </c>
      <c r="F431" s="22" t="str">
        <f>IF(A431="","",D431-E431)</f>
        <v/>
      </c>
      <c r="G431" s="22" t="str">
        <f>IF(A431="","",MAX(0,MIN(N('Calculator'!$B$8),C431-F431)))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IF(A432="","",EDATE('Calculator'!$B$7,A432-1))</f>
        <v/>
      </c>
      <c r="C432" s="22" t="str">
        <f>IF(A432="","",H431)</f>
        <v/>
      </c>
      <c r="D432" s="22" t="str">
        <f>IF(A432="","",MIN('Calculator'!$B$10,C432+E432))</f>
        <v/>
      </c>
      <c r="E432" s="22" t="str">
        <f>IF(A432="","",ROUND(C432*'Calculator'!$B$5/12,2))</f>
        <v/>
      </c>
      <c r="F432" s="22" t="str">
        <f>IF(A432="","",D432-E432)</f>
        <v/>
      </c>
      <c r="G432" s="22" t="str">
        <f>IF(A432="","",MAX(0,MIN(N('Calculator'!$B$8),C432-F432)))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IF(A433="","",EDATE('Calculator'!$B$7,A433-1))</f>
        <v/>
      </c>
      <c r="C433" s="22" t="str">
        <f>IF(A433="","",H432)</f>
        <v/>
      </c>
      <c r="D433" s="22" t="str">
        <f>IF(A433="","",MIN('Calculator'!$B$10,C433+E433))</f>
        <v/>
      </c>
      <c r="E433" s="22" t="str">
        <f>IF(A433="","",ROUND(C433*'Calculator'!$B$5/12,2))</f>
        <v/>
      </c>
      <c r="F433" s="22" t="str">
        <f>IF(A433="","",D433-E433)</f>
        <v/>
      </c>
      <c r="G433" s="22" t="str">
        <f>IF(A433="","",MAX(0,MIN(N('Calculator'!$B$8),C433-F433)))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IF(A434="","",EDATE('Calculator'!$B$7,A434-1))</f>
        <v/>
      </c>
      <c r="C434" s="22" t="str">
        <f>IF(A434="","",H433)</f>
        <v/>
      </c>
      <c r="D434" s="22" t="str">
        <f>IF(A434="","",MIN('Calculator'!$B$10,C434+E434))</f>
        <v/>
      </c>
      <c r="E434" s="22" t="str">
        <f>IF(A434="","",ROUND(C434*'Calculator'!$B$5/12,2))</f>
        <v/>
      </c>
      <c r="F434" s="22" t="str">
        <f>IF(A434="","",D434-E434)</f>
        <v/>
      </c>
      <c r="G434" s="22" t="str">
        <f>IF(A434="","",MAX(0,MIN(N('Calculator'!$B$8),C434-F434)))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IF(A435="","",EDATE('Calculator'!$B$7,A435-1))</f>
        <v/>
      </c>
      <c r="C435" s="22" t="str">
        <f>IF(A435="","",H434)</f>
        <v/>
      </c>
      <c r="D435" s="22" t="str">
        <f>IF(A435="","",MIN('Calculator'!$B$10,C435+E435))</f>
        <v/>
      </c>
      <c r="E435" s="22" t="str">
        <f>IF(A435="","",ROUND(C435*'Calculator'!$B$5/12,2))</f>
        <v/>
      </c>
      <c r="F435" s="22" t="str">
        <f>IF(A435="","",D435-E435)</f>
        <v/>
      </c>
      <c r="G435" s="22" t="str">
        <f>IF(A435="","",MAX(0,MIN(N('Calculator'!$B$8),C435-F435)))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IF(A436="","",EDATE('Calculator'!$B$7,A436-1))</f>
        <v/>
      </c>
      <c r="C436" s="22" t="str">
        <f>IF(A436="","",H435)</f>
        <v/>
      </c>
      <c r="D436" s="22" t="str">
        <f>IF(A436="","",MIN('Calculator'!$B$10,C436+E436))</f>
        <v/>
      </c>
      <c r="E436" s="22" t="str">
        <f>IF(A436="","",ROUND(C436*'Calculator'!$B$5/12,2))</f>
        <v/>
      </c>
      <c r="F436" s="22" t="str">
        <f>IF(A436="","",D436-E436)</f>
        <v/>
      </c>
      <c r="G436" s="22" t="str">
        <f>IF(A436="","",MAX(0,MIN(N('Calculator'!$B$8),C436-F436)))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IF(A437="","",EDATE('Calculator'!$B$7,A437-1))</f>
        <v/>
      </c>
      <c r="C437" s="22" t="str">
        <f>IF(A437="","",H436)</f>
        <v/>
      </c>
      <c r="D437" s="22" t="str">
        <f>IF(A437="","",MIN('Calculator'!$B$10,C437+E437))</f>
        <v/>
      </c>
      <c r="E437" s="22" t="str">
        <f>IF(A437="","",ROUND(C437*'Calculator'!$B$5/12,2))</f>
        <v/>
      </c>
      <c r="F437" s="22" t="str">
        <f>IF(A437="","",D437-E437)</f>
        <v/>
      </c>
      <c r="G437" s="22" t="str">
        <f>IF(A437="","",MAX(0,MIN(N('Calculator'!$B$8),C437-F437)))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IF(A438="","",EDATE('Calculator'!$B$7,A438-1))</f>
        <v/>
      </c>
      <c r="C438" s="22" t="str">
        <f>IF(A438="","",H437)</f>
        <v/>
      </c>
      <c r="D438" s="22" t="str">
        <f>IF(A438="","",MIN('Calculator'!$B$10,C438+E438))</f>
        <v/>
      </c>
      <c r="E438" s="22" t="str">
        <f>IF(A438="","",ROUND(C438*'Calculator'!$B$5/12,2))</f>
        <v/>
      </c>
      <c r="F438" s="22" t="str">
        <f>IF(A438="","",D438-E438)</f>
        <v/>
      </c>
      <c r="G438" s="22" t="str">
        <f>IF(A438="","",MAX(0,MIN(N('Calculator'!$B$8),C438-F438)))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IF(A439="","",EDATE('Calculator'!$B$7,A439-1))</f>
        <v/>
      </c>
      <c r="C439" s="22" t="str">
        <f>IF(A439="","",H438)</f>
        <v/>
      </c>
      <c r="D439" s="22" t="str">
        <f>IF(A439="","",MIN('Calculator'!$B$10,C439+E439))</f>
        <v/>
      </c>
      <c r="E439" s="22" t="str">
        <f>IF(A439="","",ROUND(C439*'Calculator'!$B$5/12,2))</f>
        <v/>
      </c>
      <c r="F439" s="22" t="str">
        <f>IF(A439="","",D439-E439)</f>
        <v/>
      </c>
      <c r="G439" s="22" t="str">
        <f>IF(A439="","",MAX(0,MIN(N('Calculator'!$B$8),C439-F439)))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IF(A440="","",EDATE('Calculator'!$B$7,A440-1))</f>
        <v/>
      </c>
      <c r="C440" s="22" t="str">
        <f>IF(A440="","",H439)</f>
        <v/>
      </c>
      <c r="D440" s="22" t="str">
        <f>IF(A440="","",MIN('Calculator'!$B$10,C440+E440))</f>
        <v/>
      </c>
      <c r="E440" s="22" t="str">
        <f>IF(A440="","",ROUND(C440*'Calculator'!$B$5/12,2))</f>
        <v/>
      </c>
      <c r="F440" s="22" t="str">
        <f>IF(A440="","",D440-E440)</f>
        <v/>
      </c>
      <c r="G440" s="22" t="str">
        <f>IF(A440="","",MAX(0,MIN(N('Calculator'!$B$8),C440-F440)))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IF(A441="","",EDATE('Calculator'!$B$7,A441-1))</f>
        <v/>
      </c>
      <c r="C441" s="22" t="str">
        <f>IF(A441="","",H440)</f>
        <v/>
      </c>
      <c r="D441" s="22" t="str">
        <f>IF(A441="","",MIN('Calculator'!$B$10,C441+E441))</f>
        <v/>
      </c>
      <c r="E441" s="22" t="str">
        <f>IF(A441="","",ROUND(C441*'Calculator'!$B$5/12,2))</f>
        <v/>
      </c>
      <c r="F441" s="22" t="str">
        <f>IF(A441="","",D441-E441)</f>
        <v/>
      </c>
      <c r="G441" s="22" t="str">
        <f>IF(A441="","",MAX(0,MIN(N('Calculator'!$B$8),C441-F441)))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IF(A442="","",EDATE('Calculator'!$B$7,A442-1))</f>
        <v/>
      </c>
      <c r="C442" s="22" t="str">
        <f>IF(A442="","",H441)</f>
        <v/>
      </c>
      <c r="D442" s="22" t="str">
        <f>IF(A442="","",MIN('Calculator'!$B$10,C442+E442))</f>
        <v/>
      </c>
      <c r="E442" s="22" t="str">
        <f>IF(A442="","",ROUND(C442*'Calculator'!$B$5/12,2))</f>
        <v/>
      </c>
      <c r="F442" s="22" t="str">
        <f>IF(A442="","",D442-E442)</f>
        <v/>
      </c>
      <c r="G442" s="22" t="str">
        <f>IF(A442="","",MAX(0,MIN(N('Calculator'!$B$8),C442-F442)))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IF(A443="","",EDATE('Calculator'!$B$7,A443-1))</f>
        <v/>
      </c>
      <c r="C443" s="22" t="str">
        <f>IF(A443="","",H442)</f>
        <v/>
      </c>
      <c r="D443" s="22" t="str">
        <f>IF(A443="","",MIN('Calculator'!$B$10,C443+E443))</f>
        <v/>
      </c>
      <c r="E443" s="22" t="str">
        <f>IF(A443="","",ROUND(C443*'Calculator'!$B$5/12,2))</f>
        <v/>
      </c>
      <c r="F443" s="22" t="str">
        <f>IF(A443="","",D443-E443)</f>
        <v/>
      </c>
      <c r="G443" s="22" t="str">
        <f>IF(A443="","",MAX(0,MIN(N('Calculator'!$B$8),C443-F443)))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IF(A444="","",EDATE('Calculator'!$B$7,A444-1))</f>
        <v/>
      </c>
      <c r="C444" s="22" t="str">
        <f>IF(A444="","",H443)</f>
        <v/>
      </c>
      <c r="D444" s="22" t="str">
        <f>IF(A444="","",MIN('Calculator'!$B$10,C444+E444))</f>
        <v/>
      </c>
      <c r="E444" s="22" t="str">
        <f>IF(A444="","",ROUND(C444*'Calculator'!$B$5/12,2))</f>
        <v/>
      </c>
      <c r="F444" s="22" t="str">
        <f>IF(A444="","",D444-E444)</f>
        <v/>
      </c>
      <c r="G444" s="22" t="str">
        <f>IF(A444="","",MAX(0,MIN(N('Calculator'!$B$8),C444-F444)))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IF(A445="","",EDATE('Calculator'!$B$7,A445-1))</f>
        <v/>
      </c>
      <c r="C445" s="22" t="str">
        <f>IF(A445="","",H444)</f>
        <v/>
      </c>
      <c r="D445" s="22" t="str">
        <f>IF(A445="","",MIN('Calculator'!$B$10,C445+E445))</f>
        <v/>
      </c>
      <c r="E445" s="22" t="str">
        <f>IF(A445="","",ROUND(C445*'Calculator'!$B$5/12,2))</f>
        <v/>
      </c>
      <c r="F445" s="22" t="str">
        <f>IF(A445="","",D445-E445)</f>
        <v/>
      </c>
      <c r="G445" s="22" t="str">
        <f>IF(A445="","",MAX(0,MIN(N('Calculator'!$B$8),C445-F445)))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IF(A446="","",EDATE('Calculator'!$B$7,A446-1))</f>
        <v/>
      </c>
      <c r="C446" s="22" t="str">
        <f>IF(A446="","",H445)</f>
        <v/>
      </c>
      <c r="D446" s="22" t="str">
        <f>IF(A446="","",MIN('Calculator'!$B$10,C446+E446))</f>
        <v/>
      </c>
      <c r="E446" s="22" t="str">
        <f>IF(A446="","",ROUND(C446*'Calculator'!$B$5/12,2))</f>
        <v/>
      </c>
      <c r="F446" s="22" t="str">
        <f>IF(A446="","",D446-E446)</f>
        <v/>
      </c>
      <c r="G446" s="22" t="str">
        <f>IF(A446="","",MAX(0,MIN(N('Calculator'!$B$8),C446-F446)))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IF(A447="","",EDATE('Calculator'!$B$7,A447-1))</f>
        <v/>
      </c>
      <c r="C447" s="22" t="str">
        <f>IF(A447="","",H446)</f>
        <v/>
      </c>
      <c r="D447" s="22" t="str">
        <f>IF(A447="","",MIN('Calculator'!$B$10,C447+E447))</f>
        <v/>
      </c>
      <c r="E447" s="22" t="str">
        <f>IF(A447="","",ROUND(C447*'Calculator'!$B$5/12,2))</f>
        <v/>
      </c>
      <c r="F447" s="22" t="str">
        <f>IF(A447="","",D447-E447)</f>
        <v/>
      </c>
      <c r="G447" s="22" t="str">
        <f>IF(A447="","",MAX(0,MIN(N('Calculator'!$B$8),C447-F447)))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IF(A448="","",EDATE('Calculator'!$B$7,A448-1))</f>
        <v/>
      </c>
      <c r="C448" s="22" t="str">
        <f>IF(A448="","",H447)</f>
        <v/>
      </c>
      <c r="D448" s="22" t="str">
        <f>IF(A448="","",MIN('Calculator'!$B$10,C448+E448))</f>
        <v/>
      </c>
      <c r="E448" s="22" t="str">
        <f>IF(A448="","",ROUND(C448*'Calculator'!$B$5/12,2))</f>
        <v/>
      </c>
      <c r="F448" s="22" t="str">
        <f>IF(A448="","",D448-E448)</f>
        <v/>
      </c>
      <c r="G448" s="22" t="str">
        <f>IF(A448="","",MAX(0,MIN(N('Calculator'!$B$8),C448-F448)))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IF(A449="","",EDATE('Calculator'!$B$7,A449-1))</f>
        <v/>
      </c>
      <c r="C449" s="22" t="str">
        <f>IF(A449="","",H448)</f>
        <v/>
      </c>
      <c r="D449" s="22" t="str">
        <f>IF(A449="","",MIN('Calculator'!$B$10,C449+E449))</f>
        <v/>
      </c>
      <c r="E449" s="22" t="str">
        <f>IF(A449="","",ROUND(C449*'Calculator'!$B$5/12,2))</f>
        <v/>
      </c>
      <c r="F449" s="22" t="str">
        <f>IF(A449="","",D449-E449)</f>
        <v/>
      </c>
      <c r="G449" s="22" t="str">
        <f>IF(A449="","",MAX(0,MIN(N('Calculator'!$B$8),C449-F449)))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IF(A450="","",EDATE('Calculator'!$B$7,A450-1))</f>
        <v/>
      </c>
      <c r="C450" s="22" t="str">
        <f>IF(A450="","",H449)</f>
        <v/>
      </c>
      <c r="D450" s="22" t="str">
        <f>IF(A450="","",MIN('Calculator'!$B$10,C450+E450))</f>
        <v/>
      </c>
      <c r="E450" s="22" t="str">
        <f>IF(A450="","",ROUND(C450*'Calculator'!$B$5/12,2))</f>
        <v/>
      </c>
      <c r="F450" s="22" t="str">
        <f>IF(A450="","",D450-E450)</f>
        <v/>
      </c>
      <c r="G450" s="22" t="str">
        <f>IF(A450="","",MAX(0,MIN(N('Calculator'!$B$8),C450-F450)))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IF(A451="","",EDATE('Calculator'!$B$7,A451-1))</f>
        <v/>
      </c>
      <c r="C451" s="22" t="str">
        <f>IF(A451="","",H450)</f>
        <v/>
      </c>
      <c r="D451" s="22" t="str">
        <f>IF(A451="","",MIN('Calculator'!$B$10,C451+E451))</f>
        <v/>
      </c>
      <c r="E451" s="22" t="str">
        <f>IF(A451="","",ROUND(C451*'Calculator'!$B$5/12,2))</f>
        <v/>
      </c>
      <c r="F451" s="22" t="str">
        <f>IF(A451="","",D451-E451)</f>
        <v/>
      </c>
      <c r="G451" s="22" t="str">
        <f>IF(A451="","",MAX(0,MIN(N('Calculator'!$B$8),C451-F451)))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IF(A452="","",EDATE('Calculator'!$B$7,A452-1))</f>
        <v/>
      </c>
      <c r="C452" s="22" t="str">
        <f>IF(A452="","",H451)</f>
        <v/>
      </c>
      <c r="D452" s="22" t="str">
        <f>IF(A452="","",MIN('Calculator'!$B$10,C452+E452))</f>
        <v/>
      </c>
      <c r="E452" s="22" t="str">
        <f>IF(A452="","",ROUND(C452*'Calculator'!$B$5/12,2))</f>
        <v/>
      </c>
      <c r="F452" s="22" t="str">
        <f>IF(A452="","",D452-E452)</f>
        <v/>
      </c>
      <c r="G452" s="22" t="str">
        <f>IF(A452="","",MAX(0,MIN(N('Calculator'!$B$8),C452-F452)))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IF(A453="","",EDATE('Calculator'!$B$7,A453-1))</f>
        <v/>
      </c>
      <c r="C453" s="22" t="str">
        <f>IF(A453="","",H452)</f>
        <v/>
      </c>
      <c r="D453" s="22" t="str">
        <f>IF(A453="","",MIN('Calculator'!$B$10,C453+E453))</f>
        <v/>
      </c>
      <c r="E453" s="22" t="str">
        <f>IF(A453="","",ROUND(C453*'Calculator'!$B$5/12,2))</f>
        <v/>
      </c>
      <c r="F453" s="22" t="str">
        <f>IF(A453="","",D453-E453)</f>
        <v/>
      </c>
      <c r="G453" s="22" t="str">
        <f>IF(A453="","",MAX(0,MIN(N('Calculator'!$B$8),C453-F453)))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IF(A454="","",EDATE('Calculator'!$B$7,A454-1))</f>
        <v/>
      </c>
      <c r="C454" s="22" t="str">
        <f>IF(A454="","",H453)</f>
        <v/>
      </c>
      <c r="D454" s="22" t="str">
        <f>IF(A454="","",MIN('Calculator'!$B$10,C454+E454))</f>
        <v/>
      </c>
      <c r="E454" s="22" t="str">
        <f>IF(A454="","",ROUND(C454*'Calculator'!$B$5/12,2))</f>
        <v/>
      </c>
      <c r="F454" s="22" t="str">
        <f>IF(A454="","",D454-E454)</f>
        <v/>
      </c>
      <c r="G454" s="22" t="str">
        <f>IF(A454="","",MAX(0,MIN(N('Calculator'!$B$8),C454-F454)))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IF(A455="","",EDATE('Calculator'!$B$7,A455-1))</f>
        <v/>
      </c>
      <c r="C455" s="22" t="str">
        <f>IF(A455="","",H454)</f>
        <v/>
      </c>
      <c r="D455" s="22" t="str">
        <f>IF(A455="","",MIN('Calculator'!$B$10,C455+E455))</f>
        <v/>
      </c>
      <c r="E455" s="22" t="str">
        <f>IF(A455="","",ROUND(C455*'Calculator'!$B$5/12,2))</f>
        <v/>
      </c>
      <c r="F455" s="22" t="str">
        <f>IF(A455="","",D455-E455)</f>
        <v/>
      </c>
      <c r="G455" s="22" t="str">
        <f>IF(A455="","",MAX(0,MIN(N('Calculator'!$B$8),C455-F455)))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IF(A456="","",EDATE('Calculator'!$B$7,A456-1))</f>
        <v/>
      </c>
      <c r="C456" s="22" t="str">
        <f>IF(A456="","",H455)</f>
        <v/>
      </c>
      <c r="D456" s="22" t="str">
        <f>IF(A456="","",MIN('Calculator'!$B$10,C456+E456))</f>
        <v/>
      </c>
      <c r="E456" s="22" t="str">
        <f>IF(A456="","",ROUND(C456*'Calculator'!$B$5/12,2))</f>
        <v/>
      </c>
      <c r="F456" s="22" t="str">
        <f>IF(A456="","",D456-E456)</f>
        <v/>
      </c>
      <c r="G456" s="22" t="str">
        <f>IF(A456="","",MAX(0,MIN(N('Calculator'!$B$8),C456-F456)))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IF(A457="","",EDATE('Calculator'!$B$7,A457-1))</f>
        <v/>
      </c>
      <c r="C457" s="22" t="str">
        <f>IF(A457="","",H456)</f>
        <v/>
      </c>
      <c r="D457" s="22" t="str">
        <f>IF(A457="","",MIN('Calculator'!$B$10,C457+E457))</f>
        <v/>
      </c>
      <c r="E457" s="22" t="str">
        <f>IF(A457="","",ROUND(C457*'Calculator'!$B$5/12,2))</f>
        <v/>
      </c>
      <c r="F457" s="22" t="str">
        <f>IF(A457="","",D457-E457)</f>
        <v/>
      </c>
      <c r="G457" s="22" t="str">
        <f>IF(A457="","",MAX(0,MIN(N('Calculator'!$B$8),C457-F457)))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IF(A458="","",EDATE('Calculator'!$B$7,A458-1))</f>
        <v/>
      </c>
      <c r="C458" s="22" t="str">
        <f>IF(A458="","",H457)</f>
        <v/>
      </c>
      <c r="D458" s="22" t="str">
        <f>IF(A458="","",MIN('Calculator'!$B$10,C458+E458))</f>
        <v/>
      </c>
      <c r="E458" s="22" t="str">
        <f>IF(A458="","",ROUND(C458*'Calculator'!$B$5/12,2))</f>
        <v/>
      </c>
      <c r="F458" s="22" t="str">
        <f>IF(A458="","",D458-E458)</f>
        <v/>
      </c>
      <c r="G458" s="22" t="str">
        <f>IF(A458="","",MAX(0,MIN(N('Calculator'!$B$8),C458-F458)))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IF(A459="","",EDATE('Calculator'!$B$7,A459-1))</f>
        <v/>
      </c>
      <c r="C459" s="22" t="str">
        <f>IF(A459="","",H458)</f>
        <v/>
      </c>
      <c r="D459" s="22" t="str">
        <f>IF(A459="","",MIN('Calculator'!$B$10,C459+E459))</f>
        <v/>
      </c>
      <c r="E459" s="22" t="str">
        <f>IF(A459="","",ROUND(C459*'Calculator'!$B$5/12,2))</f>
        <v/>
      </c>
      <c r="F459" s="22" t="str">
        <f>IF(A459="","",D459-E459)</f>
        <v/>
      </c>
      <c r="G459" s="22" t="str">
        <f>IF(A459="","",MAX(0,MIN(N('Calculator'!$B$8),C459-F459)))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IF(A460="","",EDATE('Calculator'!$B$7,A460-1))</f>
        <v/>
      </c>
      <c r="C460" s="22" t="str">
        <f>IF(A460="","",H459)</f>
        <v/>
      </c>
      <c r="D460" s="22" t="str">
        <f>IF(A460="","",MIN('Calculator'!$B$10,C460+E460))</f>
        <v/>
      </c>
      <c r="E460" s="22" t="str">
        <f>IF(A460="","",ROUND(C460*'Calculator'!$B$5/12,2))</f>
        <v/>
      </c>
      <c r="F460" s="22" t="str">
        <f>IF(A460="","",D460-E460)</f>
        <v/>
      </c>
      <c r="G460" s="22" t="str">
        <f>IF(A460="","",MAX(0,MIN(N('Calculator'!$B$8),C460-F460)))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IF(A461="","",EDATE('Calculator'!$B$7,A461-1))</f>
        <v/>
      </c>
      <c r="C461" s="22" t="str">
        <f>IF(A461="","",H460)</f>
        <v/>
      </c>
      <c r="D461" s="22" t="str">
        <f>IF(A461="","",MIN('Calculator'!$B$10,C461+E461))</f>
        <v/>
      </c>
      <c r="E461" s="22" t="str">
        <f>IF(A461="","",ROUND(C461*'Calculator'!$B$5/12,2))</f>
        <v/>
      </c>
      <c r="F461" s="22" t="str">
        <f>IF(A461="","",D461-E461)</f>
        <v/>
      </c>
      <c r="G461" s="22" t="str">
        <f>IF(A461="","",MAX(0,MIN(N('Calculator'!$B$8),C461-F461)))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IF(A462="","",EDATE('Calculator'!$B$7,A462-1))</f>
        <v/>
      </c>
      <c r="C462" s="22" t="str">
        <f>IF(A462="","",H461)</f>
        <v/>
      </c>
      <c r="D462" s="22" t="str">
        <f>IF(A462="","",MIN('Calculator'!$B$10,C462+E462))</f>
        <v/>
      </c>
      <c r="E462" s="22" t="str">
        <f>IF(A462="","",ROUND(C462*'Calculator'!$B$5/12,2))</f>
        <v/>
      </c>
      <c r="F462" s="22" t="str">
        <f>IF(A462="","",D462-E462)</f>
        <v/>
      </c>
      <c r="G462" s="22" t="str">
        <f>IF(A462="","",MAX(0,MIN(N('Calculator'!$B$8),C462-F462)))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IF(A463="","",EDATE('Calculator'!$B$7,A463-1))</f>
        <v/>
      </c>
      <c r="C463" s="22" t="str">
        <f>IF(A463="","",H462)</f>
        <v/>
      </c>
      <c r="D463" s="22" t="str">
        <f>IF(A463="","",MIN('Calculator'!$B$10,C463+E463))</f>
        <v/>
      </c>
      <c r="E463" s="22" t="str">
        <f>IF(A463="","",ROUND(C463*'Calculator'!$B$5/12,2))</f>
        <v/>
      </c>
      <c r="F463" s="22" t="str">
        <f>IF(A463="","",D463-E463)</f>
        <v/>
      </c>
      <c r="G463" s="22" t="str">
        <f>IF(A463="","",MAX(0,MIN(N('Calculator'!$B$8),C463-F463)))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IF(A464="","",EDATE('Calculator'!$B$7,A464-1))</f>
        <v/>
      </c>
      <c r="C464" s="22" t="str">
        <f>IF(A464="","",H463)</f>
        <v/>
      </c>
      <c r="D464" s="22" t="str">
        <f>IF(A464="","",MIN('Calculator'!$B$10,C464+E464))</f>
        <v/>
      </c>
      <c r="E464" s="22" t="str">
        <f>IF(A464="","",ROUND(C464*'Calculator'!$B$5/12,2))</f>
        <v/>
      </c>
      <c r="F464" s="22" t="str">
        <f>IF(A464="","",D464-E464)</f>
        <v/>
      </c>
      <c r="G464" s="22" t="str">
        <f>IF(A464="","",MAX(0,MIN(N('Calculator'!$B$8),C464-F464)))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IF(A465="","",EDATE('Calculator'!$B$7,A465-1))</f>
        <v/>
      </c>
      <c r="C465" s="22" t="str">
        <f>IF(A465="","",H464)</f>
        <v/>
      </c>
      <c r="D465" s="22" t="str">
        <f>IF(A465="","",MIN('Calculator'!$B$10,C465+E465))</f>
        <v/>
      </c>
      <c r="E465" s="22" t="str">
        <f>IF(A465="","",ROUND(C465*'Calculator'!$B$5/12,2))</f>
        <v/>
      </c>
      <c r="F465" s="22" t="str">
        <f>IF(A465="","",D465-E465)</f>
        <v/>
      </c>
      <c r="G465" s="22" t="str">
        <f>IF(A465="","",MAX(0,MIN(N('Calculator'!$B$8),C465-F465)))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IF(A466="","",EDATE('Calculator'!$B$7,A466-1))</f>
        <v/>
      </c>
      <c r="C466" s="22" t="str">
        <f>IF(A466="","",H465)</f>
        <v/>
      </c>
      <c r="D466" s="22" t="str">
        <f>IF(A466="","",MIN('Calculator'!$B$10,C466+E466))</f>
        <v/>
      </c>
      <c r="E466" s="22" t="str">
        <f>IF(A466="","",ROUND(C466*'Calculator'!$B$5/12,2))</f>
        <v/>
      </c>
      <c r="F466" s="22" t="str">
        <f>IF(A466="","",D466-E466)</f>
        <v/>
      </c>
      <c r="G466" s="22" t="str">
        <f>IF(A466="","",MAX(0,MIN(N('Calculator'!$B$8),C466-F466)))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IF(A467="","",EDATE('Calculator'!$B$7,A467-1))</f>
        <v/>
      </c>
      <c r="C467" s="22" t="str">
        <f>IF(A467="","",H466)</f>
        <v/>
      </c>
      <c r="D467" s="22" t="str">
        <f>IF(A467="","",MIN('Calculator'!$B$10,C467+E467))</f>
        <v/>
      </c>
      <c r="E467" s="22" t="str">
        <f>IF(A467="","",ROUND(C467*'Calculator'!$B$5/12,2))</f>
        <v/>
      </c>
      <c r="F467" s="22" t="str">
        <f>IF(A467="","",D467-E467)</f>
        <v/>
      </c>
      <c r="G467" s="22" t="str">
        <f>IF(A467="","",MAX(0,MIN(N('Calculator'!$B$8),C467-F467)))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IF(A468="","",EDATE('Calculator'!$B$7,A468-1))</f>
        <v/>
      </c>
      <c r="C468" s="22" t="str">
        <f>IF(A468="","",H467)</f>
        <v/>
      </c>
      <c r="D468" s="22" t="str">
        <f>IF(A468="","",MIN('Calculator'!$B$10,C468+E468))</f>
        <v/>
      </c>
      <c r="E468" s="22" t="str">
        <f>IF(A468="","",ROUND(C468*'Calculator'!$B$5/12,2))</f>
        <v/>
      </c>
      <c r="F468" s="22" t="str">
        <f>IF(A468="","",D468-E468)</f>
        <v/>
      </c>
      <c r="G468" s="22" t="str">
        <f>IF(A468="","",MAX(0,MIN(N('Calculator'!$B$8),C468-F468)))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IF(A469="","",EDATE('Calculator'!$B$7,A469-1))</f>
        <v/>
      </c>
      <c r="C469" s="22" t="str">
        <f>IF(A469="","",H468)</f>
        <v/>
      </c>
      <c r="D469" s="22" t="str">
        <f>IF(A469="","",MIN('Calculator'!$B$10,C469+E469))</f>
        <v/>
      </c>
      <c r="E469" s="22" t="str">
        <f>IF(A469="","",ROUND(C469*'Calculator'!$B$5/12,2))</f>
        <v/>
      </c>
      <c r="F469" s="22" t="str">
        <f>IF(A469="","",D469-E469)</f>
        <v/>
      </c>
      <c r="G469" s="22" t="str">
        <f>IF(A469="","",MAX(0,MIN(N('Calculator'!$B$8),C469-F469)))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IF(A470="","",EDATE('Calculator'!$B$7,A470-1))</f>
        <v/>
      </c>
      <c r="C470" s="22" t="str">
        <f>IF(A470="","",H469)</f>
        <v/>
      </c>
      <c r="D470" s="22" t="str">
        <f>IF(A470="","",MIN('Calculator'!$B$10,C470+E470))</f>
        <v/>
      </c>
      <c r="E470" s="22" t="str">
        <f>IF(A470="","",ROUND(C470*'Calculator'!$B$5/12,2))</f>
        <v/>
      </c>
      <c r="F470" s="22" t="str">
        <f>IF(A470="","",D470-E470)</f>
        <v/>
      </c>
      <c r="G470" s="22" t="str">
        <f>IF(A470="","",MAX(0,MIN(N('Calculator'!$B$8),C470-F470)))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IF(A471="","",EDATE('Calculator'!$B$7,A471-1))</f>
        <v/>
      </c>
      <c r="C471" s="22" t="str">
        <f>IF(A471="","",H470)</f>
        <v/>
      </c>
      <c r="D471" s="22" t="str">
        <f>IF(A471="","",MIN('Calculator'!$B$10,C471+E471))</f>
        <v/>
      </c>
      <c r="E471" s="22" t="str">
        <f>IF(A471="","",ROUND(C471*'Calculator'!$B$5/12,2))</f>
        <v/>
      </c>
      <c r="F471" s="22" t="str">
        <f>IF(A471="","",D471-E471)</f>
        <v/>
      </c>
      <c r="G471" s="22" t="str">
        <f>IF(A471="","",MAX(0,MIN(N('Calculator'!$B$8),C471-F471)))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IF(A472="","",EDATE('Calculator'!$B$7,A472-1))</f>
        <v/>
      </c>
      <c r="C472" s="22" t="str">
        <f>IF(A472="","",H471)</f>
        <v/>
      </c>
      <c r="D472" s="22" t="str">
        <f>IF(A472="","",MIN('Calculator'!$B$10,C472+E472))</f>
        <v/>
      </c>
      <c r="E472" s="22" t="str">
        <f>IF(A472="","",ROUND(C472*'Calculator'!$B$5/12,2))</f>
        <v/>
      </c>
      <c r="F472" s="22" t="str">
        <f>IF(A472="","",D472-E472)</f>
        <v/>
      </c>
      <c r="G472" s="22" t="str">
        <f>IF(A472="","",MAX(0,MIN(N('Calculator'!$B$8),C472-F472)))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IF(A473="","",EDATE('Calculator'!$B$7,A473-1))</f>
        <v/>
      </c>
      <c r="C473" s="22" t="str">
        <f>IF(A473="","",H472)</f>
        <v/>
      </c>
      <c r="D473" s="22" t="str">
        <f>IF(A473="","",MIN('Calculator'!$B$10,C473+E473))</f>
        <v/>
      </c>
      <c r="E473" s="22" t="str">
        <f>IF(A473="","",ROUND(C473*'Calculator'!$B$5/12,2))</f>
        <v/>
      </c>
      <c r="F473" s="22" t="str">
        <f>IF(A473="","",D473-E473)</f>
        <v/>
      </c>
      <c r="G473" s="22" t="str">
        <f>IF(A473="","",MAX(0,MIN(N('Calculator'!$B$8),C473-F473)))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IF(A474="","",EDATE('Calculator'!$B$7,A474-1))</f>
        <v/>
      </c>
      <c r="C474" s="22" t="str">
        <f>IF(A474="","",H473)</f>
        <v/>
      </c>
      <c r="D474" s="22" t="str">
        <f>IF(A474="","",MIN('Calculator'!$B$10,C474+E474))</f>
        <v/>
      </c>
      <c r="E474" s="22" t="str">
        <f>IF(A474="","",ROUND(C474*'Calculator'!$B$5/12,2))</f>
        <v/>
      </c>
      <c r="F474" s="22" t="str">
        <f>IF(A474="","",D474-E474)</f>
        <v/>
      </c>
      <c r="G474" s="22" t="str">
        <f>IF(A474="","",MAX(0,MIN(N('Calculator'!$B$8),C474-F474)))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IF(A475="","",EDATE('Calculator'!$B$7,A475-1))</f>
        <v/>
      </c>
      <c r="C475" s="22" t="str">
        <f>IF(A475="","",H474)</f>
        <v/>
      </c>
      <c r="D475" s="22" t="str">
        <f>IF(A475="","",MIN('Calculator'!$B$10,C475+E475))</f>
        <v/>
      </c>
      <c r="E475" s="22" t="str">
        <f>IF(A475="","",ROUND(C475*'Calculator'!$B$5/12,2))</f>
        <v/>
      </c>
      <c r="F475" s="22" t="str">
        <f>IF(A475="","",D475-E475)</f>
        <v/>
      </c>
      <c r="G475" s="22" t="str">
        <f>IF(A475="","",MAX(0,MIN(N('Calculator'!$B$8),C475-F475)))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IF(A476="","",EDATE('Calculator'!$B$7,A476-1))</f>
        <v/>
      </c>
      <c r="C476" s="22" t="str">
        <f>IF(A476="","",H475)</f>
        <v/>
      </c>
      <c r="D476" s="22" t="str">
        <f>IF(A476="","",MIN('Calculator'!$B$10,C476+E476))</f>
        <v/>
      </c>
      <c r="E476" s="22" t="str">
        <f>IF(A476="","",ROUND(C476*'Calculator'!$B$5/12,2))</f>
        <v/>
      </c>
      <c r="F476" s="22" t="str">
        <f>IF(A476="","",D476-E476)</f>
        <v/>
      </c>
      <c r="G476" s="22" t="str">
        <f>IF(A476="","",MAX(0,MIN(N('Calculator'!$B$8),C476-F476)))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IF(A477="","",EDATE('Calculator'!$B$7,A477-1))</f>
        <v/>
      </c>
      <c r="C477" s="22" t="str">
        <f>IF(A477="","",H476)</f>
        <v/>
      </c>
      <c r="D477" s="22" t="str">
        <f>IF(A477="","",MIN('Calculator'!$B$10,C477+E477))</f>
        <v/>
      </c>
      <c r="E477" s="22" t="str">
        <f>IF(A477="","",ROUND(C477*'Calculator'!$B$5/12,2))</f>
        <v/>
      </c>
      <c r="F477" s="22" t="str">
        <f>IF(A477="","",D477-E477)</f>
        <v/>
      </c>
      <c r="G477" s="22" t="str">
        <f>IF(A477="","",MAX(0,MIN(N('Calculator'!$B$8),C477-F477)))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IF(A478="","",EDATE('Calculator'!$B$7,A478-1))</f>
        <v/>
      </c>
      <c r="C478" s="22" t="str">
        <f>IF(A478="","",H477)</f>
        <v/>
      </c>
      <c r="D478" s="22" t="str">
        <f>IF(A478="","",MIN('Calculator'!$B$10,C478+E478))</f>
        <v/>
      </c>
      <c r="E478" s="22" t="str">
        <f>IF(A478="","",ROUND(C478*'Calculator'!$B$5/12,2))</f>
        <v/>
      </c>
      <c r="F478" s="22" t="str">
        <f>IF(A478="","",D478-E478)</f>
        <v/>
      </c>
      <c r="G478" s="22" t="str">
        <f>IF(A478="","",MAX(0,MIN(N('Calculator'!$B$8),C478-F478)))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IF(A479="","",EDATE('Calculator'!$B$7,A479-1))</f>
        <v/>
      </c>
      <c r="C479" s="22" t="str">
        <f>IF(A479="","",H478)</f>
        <v/>
      </c>
      <c r="D479" s="22" t="str">
        <f>IF(A479="","",MIN('Calculator'!$B$10,C479+E479))</f>
        <v/>
      </c>
      <c r="E479" s="22" t="str">
        <f>IF(A479="","",ROUND(C479*'Calculator'!$B$5/12,2))</f>
        <v/>
      </c>
      <c r="F479" s="22" t="str">
        <f>IF(A479="","",D479-E479)</f>
        <v/>
      </c>
      <c r="G479" s="22" t="str">
        <f>IF(A479="","",MAX(0,MIN(N('Calculator'!$B$8),C479-F479)))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IF(A480="","",EDATE('Calculator'!$B$7,A480-1))</f>
        <v/>
      </c>
      <c r="C480" s="22" t="str">
        <f>IF(A480="","",H479)</f>
        <v/>
      </c>
      <c r="D480" s="22" t="str">
        <f>IF(A480="","",MIN('Calculator'!$B$10,C480+E480))</f>
        <v/>
      </c>
      <c r="E480" s="22" t="str">
        <f>IF(A480="","",ROUND(C480*'Calculator'!$B$5/12,2))</f>
        <v/>
      </c>
      <c r="F480" s="22" t="str">
        <f>IF(A480="","",D480-E480)</f>
        <v/>
      </c>
      <c r="G480" s="22" t="str">
        <f>IF(A480="","",MAX(0,MIN(N('Calculator'!$B$8),C480-F480)))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IF(A481="","",EDATE('Calculator'!$B$7,A481-1))</f>
        <v/>
      </c>
      <c r="C481" s="22" t="str">
        <f>IF(A481="","",H480)</f>
        <v/>
      </c>
      <c r="D481" s="22" t="str">
        <f>IF(A481="","",MIN('Calculator'!$B$10,C481+E481))</f>
        <v/>
      </c>
      <c r="E481" s="22" t="str">
        <f>IF(A481="","",ROUND(C481*'Calculator'!$B$5/12,2))</f>
        <v/>
      </c>
      <c r="F481" s="22" t="str">
        <f>IF(A481="","",D481-E481)</f>
        <v/>
      </c>
      <c r="G481" s="22" t="str">
        <f>IF(A481="","",MAX(0,MIN(N('Calculator'!$B$8),C481-F481)))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IF(A482="","",EDATE('Calculator'!$B$7,A482-1))</f>
        <v/>
      </c>
      <c r="C482" s="22" t="str">
        <f>IF(A482="","",H481)</f>
        <v/>
      </c>
      <c r="D482" s="22" t="str">
        <f>IF(A482="","",MIN('Calculator'!$B$10,C482+E482))</f>
        <v/>
      </c>
      <c r="E482" s="22" t="str">
        <f>IF(A482="","",ROUND(C482*'Calculator'!$B$5/12,2))</f>
        <v/>
      </c>
      <c r="F482" s="22" t="str">
        <f>IF(A482="","",D482-E482)</f>
        <v/>
      </c>
      <c r="G482" s="22" t="str">
        <f>IF(A482="","",MAX(0,MIN(N('Calculator'!$B$8),C482-F482)))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IF(A483="","",EDATE('Calculator'!$B$7,A483-1))</f>
        <v/>
      </c>
      <c r="C483" s="22" t="str">
        <f>IF(A483="","",H482)</f>
        <v/>
      </c>
      <c r="D483" s="22" t="str">
        <f>IF(A483="","",MIN('Calculator'!$B$10,C483+E483))</f>
        <v/>
      </c>
      <c r="E483" s="22" t="str">
        <f>IF(A483="","",ROUND(C483*'Calculator'!$B$5/12,2))</f>
        <v/>
      </c>
      <c r="F483" s="22" t="str">
        <f>IF(A483="","",D483-E483)</f>
        <v/>
      </c>
      <c r="G483" s="22" t="str">
        <f>IF(A483="","",MAX(0,MIN(N('Calculator'!$B$8),C483-F483)))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IF(A484="","",EDATE('Calculator'!$B$7,A484-1))</f>
        <v/>
      </c>
      <c r="C484" s="22" t="str">
        <f>IF(A484="","",H483)</f>
        <v/>
      </c>
      <c r="D484" s="22" t="str">
        <f>IF(A484="","",MIN('Calculator'!$B$10,C484+E484))</f>
        <v/>
      </c>
      <c r="E484" s="22" t="str">
        <f>IF(A484="","",ROUND(C484*'Calculator'!$B$5/12,2))</f>
        <v/>
      </c>
      <c r="F484" s="22" t="str">
        <f>IF(A484="","",D484-E484)</f>
        <v/>
      </c>
      <c r="G484" s="22" t="str">
        <f>IF(A484="","",MAX(0,MIN(N('Calculator'!$B$8),C484-F484)))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35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34</v>
      </c>
      <c r="B4" s="19" t="s">
        <v>30</v>
      </c>
      <c r="C4" s="19" t="s">
        <v>36</v>
      </c>
      <c r="D4" s="19" t="s">
        <v>33</v>
      </c>
    </row>
    <row r="5" spans="1:4" x14ac:dyDescent="0.25">
      <c r="A5" s="24">
        <f>IF(COUNTIF('Grafic'!$I$5:$I$484,1)=0,"",1)</f>
        <v>1</v>
      </c>
      <c r="B5" s="22">
        <f>IF(A5="","",SUMIFS('Grafic'!$E$5:$E$484,'Grafic'!$I$5:$I$484,1))</f>
        <v>23866.38</v>
      </c>
      <c r="C5" s="22">
        <f>IF(A5="","",SUMIFS('Grafic'!$F$5:$F$484,'Grafic'!$I$5:$I$484,1)+SUMIFS('Grafic'!$G$5:$G$484,'Grafic'!$I$5:$I$484,1))</f>
        <v>4912.14</v>
      </c>
      <c r="D5" s="22">
        <f>IF(A5="","",MAX(0,'Calculator'!$B$4-SUM(C$5:C5)))</f>
        <v>395087.86</v>
      </c>
    </row>
    <row r="6" spans="1:4" x14ac:dyDescent="0.25">
      <c r="A6" s="24">
        <f>IF(COUNTIF('Grafic'!$I$5:$I$484,2)=0,"",2)</f>
        <v>2</v>
      </c>
      <c r="B6" s="22">
        <f>IF(A6="","",SUMIFS('Grafic'!$E$5:$E$484,'Grafic'!$I$5:$I$484,2))</f>
        <v>23563.42</v>
      </c>
      <c r="C6" s="22">
        <f>IF(A6="","",SUMIFS('Grafic'!$F$5:$F$484,'Grafic'!$I$5:$I$484,2)+SUMIFS('Grafic'!$G$5:$G$484,'Grafic'!$I$5:$I$484,2))</f>
        <v>5215.1</v>
      </c>
      <c r="D6" s="22">
        <f>IF(A6="","",MAX(0,'Calculator'!$B$4-SUM(C$5:C6)))</f>
        <v>389872.76</v>
      </c>
    </row>
    <row r="7" spans="1:4" x14ac:dyDescent="0.25">
      <c r="A7" s="24">
        <f>IF(COUNTIF('Grafic'!$I$5:$I$484,3)=0,"",3)</f>
        <v>3</v>
      </c>
      <c r="B7" s="22">
        <f>IF(A7="","",SUMIFS('Grafic'!$E$5:$E$484,'Grafic'!$I$5:$I$484,3))</f>
        <v>23241.75</v>
      </c>
      <c r="C7" s="22">
        <f>IF(A7="","",SUMIFS('Grafic'!$F$5:$F$484,'Grafic'!$I$5:$I$484,3)+SUMIFS('Grafic'!$G$5:$G$484,'Grafic'!$I$5:$I$484,3))</f>
        <v>5536.77</v>
      </c>
      <c r="D7" s="22">
        <f>IF(A7="","",MAX(0,'Calculator'!$B$4-SUM(C$5:C7)))</f>
        <v>384335.99</v>
      </c>
    </row>
    <row r="8" spans="1:4" x14ac:dyDescent="0.25">
      <c r="A8" s="24">
        <f>IF(COUNTIF('Grafic'!$I$5:$I$484,4)=0,"",4)</f>
        <v>4</v>
      </c>
      <c r="B8" s="22">
        <f>IF(A8="","",SUMIFS('Grafic'!$E$5:$E$484,'Grafic'!$I$5:$I$484,4))</f>
        <v>22900.26</v>
      </c>
      <c r="C8" s="22">
        <f>IF(A8="","",SUMIFS('Grafic'!$F$5:$F$484,'Grafic'!$I$5:$I$484,4)+SUMIFS('Grafic'!$G$5:$G$484,'Grafic'!$I$5:$I$484,4))</f>
        <v>5878.26</v>
      </c>
      <c r="D8" s="22">
        <f>IF(A8="","",MAX(0,'Calculator'!$B$4-SUM(C$5:C8)))</f>
        <v>378457.73</v>
      </c>
    </row>
    <row r="9" spans="1:4" x14ac:dyDescent="0.25">
      <c r="A9" s="24">
        <f>IF(COUNTIF('Grafic'!$I$5:$I$484,5)=0,"",5)</f>
        <v>5</v>
      </c>
      <c r="B9" s="22">
        <f>IF(A9="","",SUMIFS('Grafic'!$E$5:$E$484,'Grafic'!$I$5:$I$484,5))</f>
        <v>22537.69</v>
      </c>
      <c r="C9" s="22">
        <f>IF(A9="","",SUMIFS('Grafic'!$F$5:$F$484,'Grafic'!$I$5:$I$484,5)+SUMIFS('Grafic'!$G$5:$G$484,'Grafic'!$I$5:$I$484,5))</f>
        <v>6240.83</v>
      </c>
      <c r="D9" s="22">
        <f>IF(A9="","",MAX(0,'Calculator'!$B$4-SUM(C$5:C9)))</f>
        <v>372216.9</v>
      </c>
    </row>
    <row r="10" spans="1:4" x14ac:dyDescent="0.25">
      <c r="A10" s="24">
        <f>IF(COUNTIF('Grafic'!$I$5:$I$484,6)=0,"",6)</f>
        <v>6</v>
      </c>
      <c r="B10" s="22">
        <f>IF(A10="","",SUMIFS('Grafic'!$E$5:$E$484,'Grafic'!$I$5:$I$484,6))</f>
        <v>22152.77</v>
      </c>
      <c r="C10" s="22">
        <f>IF(A10="","",SUMIFS('Grafic'!$F$5:$F$484,'Grafic'!$I$5:$I$484,6)+SUMIFS('Grafic'!$G$5:$G$484,'Grafic'!$I$5:$I$484,6))</f>
        <v>6625.75</v>
      </c>
      <c r="D10" s="22">
        <f>IF(A10="","",MAX(0,'Calculator'!$B$4-SUM(C$5:C10)))</f>
        <v>365591.15</v>
      </c>
    </row>
    <row r="11" spans="1:4" x14ac:dyDescent="0.25">
      <c r="A11" s="24">
        <f>IF(COUNTIF('Grafic'!$I$5:$I$484,7)=0,"",7)</f>
        <v>7</v>
      </c>
      <c r="B11" s="22">
        <f>IF(A11="","",SUMIFS('Grafic'!$E$5:$E$484,'Grafic'!$I$5:$I$484,7))</f>
        <v>21744.11</v>
      </c>
      <c r="C11" s="22">
        <f>IF(A11="","",SUMIFS('Grafic'!$F$5:$F$484,'Grafic'!$I$5:$I$484,7)+SUMIFS('Grafic'!$G$5:$G$484,'Grafic'!$I$5:$I$484,7))</f>
        <v>7034.41</v>
      </c>
      <c r="D11" s="22">
        <f>IF(A11="","",MAX(0,'Calculator'!$B$4-SUM(C$5:C11)))</f>
        <v>358556.74</v>
      </c>
    </row>
    <row r="12" spans="1:4" x14ac:dyDescent="0.25">
      <c r="A12" s="24">
        <f>IF(COUNTIF('Grafic'!$I$5:$I$484,8)=0,"",8)</f>
        <v>8</v>
      </c>
      <c r="B12" s="22">
        <f>IF(A12="","",SUMIFS('Grafic'!$E$5:$E$484,'Grafic'!$I$5:$I$484,8))</f>
        <v>21310.24</v>
      </c>
      <c r="C12" s="22">
        <f>IF(A12="","",SUMIFS('Grafic'!$F$5:$F$484,'Grafic'!$I$5:$I$484,8)+SUMIFS('Grafic'!$G$5:$G$484,'Grafic'!$I$5:$I$484,8))</f>
        <v>7468.28</v>
      </c>
      <c r="D12" s="22">
        <f>IF(A12="","",MAX(0,'Calculator'!$B$4-SUM(C$5:C12)))</f>
        <v>351088.46</v>
      </c>
    </row>
    <row r="13" spans="1:4" x14ac:dyDescent="0.25">
      <c r="A13" s="24">
        <f>IF(COUNTIF('Grafic'!$I$5:$I$484,9)=0,"",9)</f>
        <v>9</v>
      </c>
      <c r="B13" s="22">
        <f>IF(A13="","",SUMIFS('Grafic'!$E$5:$E$484,'Grafic'!$I$5:$I$484,9))</f>
        <v>20849.62</v>
      </c>
      <c r="C13" s="22">
        <f>IF(A13="","",SUMIFS('Grafic'!$F$5:$F$484,'Grafic'!$I$5:$I$484,9)+SUMIFS('Grafic'!$G$5:$G$484,'Grafic'!$I$5:$I$484,9))</f>
        <v>7928.9</v>
      </c>
      <c r="D13" s="22">
        <f>IF(A13="","",MAX(0,'Calculator'!$B$4-SUM(C$5:C13)))</f>
        <v>343159.56</v>
      </c>
    </row>
    <row r="14" spans="1:4" x14ac:dyDescent="0.25">
      <c r="A14" s="24">
        <f>IF(COUNTIF('Grafic'!$I$5:$I$484,10)=0,"",10)</f>
        <v>10</v>
      </c>
      <c r="B14" s="22">
        <f>IF(A14="","",SUMIFS('Grafic'!$E$5:$E$484,'Grafic'!$I$5:$I$484,10))</f>
        <v>20360.6</v>
      </c>
      <c r="C14" s="22">
        <f>IF(A14="","",SUMIFS('Grafic'!$F$5:$F$484,'Grafic'!$I$5:$I$484,10)+SUMIFS('Grafic'!$G$5:$G$484,'Grafic'!$I$5:$I$484,10))</f>
        <v>8417.92</v>
      </c>
      <c r="D14" s="22">
        <f>IF(A14="","",MAX(0,'Calculator'!$B$4-SUM(C$5:C14)))</f>
        <v>334741.64</v>
      </c>
    </row>
    <row r="15" spans="1:4" x14ac:dyDescent="0.25">
      <c r="A15" s="24">
        <f>IF(COUNTIF('Grafic'!$I$5:$I$484,11)=0,"",11)</f>
        <v>11</v>
      </c>
      <c r="B15" s="22">
        <f>IF(A15="","",SUMIFS('Grafic'!$E$5:$E$484,'Grafic'!$I$5:$I$484,11))</f>
        <v>19841.41</v>
      </c>
      <c r="C15" s="22">
        <f>IF(A15="","",SUMIFS('Grafic'!$F$5:$F$484,'Grafic'!$I$5:$I$484,11)+SUMIFS('Grafic'!$G$5:$G$484,'Grafic'!$I$5:$I$484,11))</f>
        <v>8937.11</v>
      </c>
      <c r="D15" s="22">
        <f>IF(A15="","",MAX(0,'Calculator'!$B$4-SUM(C$5:C15)))</f>
        <v>325804.53</v>
      </c>
    </row>
    <row r="16" spans="1:4" x14ac:dyDescent="0.25">
      <c r="A16" s="24">
        <f>IF(COUNTIF('Grafic'!$I$5:$I$484,12)=0,"",12)</f>
        <v>12</v>
      </c>
      <c r="B16" s="22">
        <f>IF(A16="","",SUMIFS('Grafic'!$E$5:$E$484,'Grafic'!$I$5:$I$484,12))</f>
        <v>19290.16</v>
      </c>
      <c r="C16" s="22">
        <f>IF(A16="","",SUMIFS('Grafic'!$F$5:$F$484,'Grafic'!$I$5:$I$484,12)+SUMIFS('Grafic'!$G$5:$G$484,'Grafic'!$I$5:$I$484,12))</f>
        <v>9488.36</v>
      </c>
      <c r="D16" s="22">
        <f>IF(A16="","",MAX(0,'Calculator'!$B$4-SUM(C$5:C16)))</f>
        <v>316316.17</v>
      </c>
    </row>
    <row r="17" spans="1:4" x14ac:dyDescent="0.25">
      <c r="A17" s="24">
        <f>IF(COUNTIF('Grafic'!$I$5:$I$484,13)=0,"",13)</f>
        <v>13</v>
      </c>
      <c r="B17" s="22">
        <f>IF(A17="","",SUMIFS('Grafic'!$E$5:$E$484,'Grafic'!$I$5:$I$484,13))</f>
        <v>18704.95</v>
      </c>
      <c r="C17" s="22">
        <f>IF(A17="","",SUMIFS('Grafic'!$F$5:$F$484,'Grafic'!$I$5:$I$484,13)+SUMIFS('Grafic'!$G$5:$G$484,'Grafic'!$I$5:$I$484,13))</f>
        <v>10073.57</v>
      </c>
      <c r="D17" s="22">
        <f>IF(A17="","",MAX(0,'Calculator'!$B$4-SUM(C$5:C17)))</f>
        <v>306242.6</v>
      </c>
    </row>
    <row r="18" spans="1:4" x14ac:dyDescent="0.25">
      <c r="A18" s="24">
        <f>IF(COUNTIF('Grafic'!$I$5:$I$484,14)=0,"",14)</f>
        <v>14</v>
      </c>
      <c r="B18" s="22">
        <f>IF(A18="","",SUMIFS('Grafic'!$E$5:$E$484,'Grafic'!$I$5:$I$484,14))</f>
        <v>18083.62</v>
      </c>
      <c r="C18" s="22">
        <f>IF(A18="","",SUMIFS('Grafic'!$F$5:$F$484,'Grafic'!$I$5:$I$484,14)+SUMIFS('Grafic'!$G$5:$G$484,'Grafic'!$I$5:$I$484,14))</f>
        <v>10694.9</v>
      </c>
      <c r="D18" s="22">
        <f>IF(A18="","",MAX(0,'Calculator'!$B$4-SUM(C$5:C18)))</f>
        <v>295547.7</v>
      </c>
    </row>
    <row r="19" spans="1:4" x14ac:dyDescent="0.25">
      <c r="A19" s="24">
        <f>IF(COUNTIF('Grafic'!$I$5:$I$484,15)=0,"",15)</f>
        <v>15</v>
      </c>
      <c r="B19" s="22">
        <f>IF(A19="","",SUMIFS('Grafic'!$E$5:$E$484,'Grafic'!$I$5:$I$484,15))</f>
        <v>17424</v>
      </c>
      <c r="C19" s="22">
        <f>IF(A19="","",SUMIFS('Grafic'!$F$5:$F$484,'Grafic'!$I$5:$I$484,15)+SUMIFS('Grafic'!$G$5:$G$484,'Grafic'!$I$5:$I$484,15))</f>
        <v>11354.52</v>
      </c>
      <c r="D19" s="22">
        <f>IF(A19="","",MAX(0,'Calculator'!$B$4-SUM(C$5:C19)))</f>
        <v>284193.18</v>
      </c>
    </row>
    <row r="20" spans="1:4" x14ac:dyDescent="0.25">
      <c r="A20" s="24">
        <f>IF(COUNTIF('Grafic'!$I$5:$I$484,16)=0,"",16)</f>
        <v>16</v>
      </c>
      <c r="B20" s="22">
        <f>IF(A20="","",SUMIFS('Grafic'!$E$5:$E$484,'Grafic'!$I$5:$I$484,16))</f>
        <v>16723.67</v>
      </c>
      <c r="C20" s="22">
        <f>IF(A20="","",SUMIFS('Grafic'!$F$5:$F$484,'Grafic'!$I$5:$I$484,16)+SUMIFS('Grafic'!$G$5:$G$484,'Grafic'!$I$5:$I$484,16))</f>
        <v>12054.85</v>
      </c>
      <c r="D20" s="22">
        <f>IF(A20="","",MAX(0,'Calculator'!$B$4-SUM(C$5:C20)))</f>
        <v>272138.33</v>
      </c>
    </row>
    <row r="21" spans="1:4" x14ac:dyDescent="0.25">
      <c r="A21" s="24">
        <f>IF(COUNTIF('Grafic'!$I$5:$I$484,17)=0,"",17)</f>
        <v>17</v>
      </c>
      <c r="B21" s="22">
        <f>IF(A21="","",SUMIFS('Grafic'!$E$5:$E$484,'Grafic'!$I$5:$I$484,17))</f>
        <v>15980.14</v>
      </c>
      <c r="C21" s="22">
        <f>IF(A21="","",SUMIFS('Grafic'!$F$5:$F$484,'Grafic'!$I$5:$I$484,17)+SUMIFS('Grafic'!$G$5:$G$484,'Grafic'!$I$5:$I$484,17))</f>
        <v>12798.38</v>
      </c>
      <c r="D21" s="22">
        <f>IF(A21="","",MAX(0,'Calculator'!$B$4-SUM(C$5:C21)))</f>
        <v>259339.95</v>
      </c>
    </row>
    <row r="22" spans="1:4" x14ac:dyDescent="0.25">
      <c r="A22" s="24">
        <f>IF(COUNTIF('Grafic'!$I$5:$I$484,18)=0,"",18)</f>
        <v>18</v>
      </c>
      <c r="B22" s="22">
        <f>IF(A22="","",SUMIFS('Grafic'!$E$5:$E$484,'Grafic'!$I$5:$I$484,18))</f>
        <v>15190.77</v>
      </c>
      <c r="C22" s="22">
        <f>IF(A22="","",SUMIFS('Grafic'!$F$5:$F$484,'Grafic'!$I$5:$I$484,18)+SUMIFS('Grafic'!$G$5:$G$484,'Grafic'!$I$5:$I$484,18))</f>
        <v>13587.75</v>
      </c>
      <c r="D22" s="22">
        <f>IF(A22="","",MAX(0,'Calculator'!$B$4-SUM(C$5:C22)))</f>
        <v>245752.2</v>
      </c>
    </row>
    <row r="23" spans="1:4" x14ac:dyDescent="0.25">
      <c r="A23" s="24">
        <f>IF(COUNTIF('Grafic'!$I$5:$I$484,19)=0,"",19)</f>
        <v>19</v>
      </c>
      <c r="B23" s="22">
        <f>IF(A23="","",SUMIFS('Grafic'!$E$5:$E$484,'Grafic'!$I$5:$I$484,19))</f>
        <v>14352.72</v>
      </c>
      <c r="C23" s="22">
        <f>IF(A23="","",SUMIFS('Grafic'!$F$5:$F$484,'Grafic'!$I$5:$I$484,19)+SUMIFS('Grafic'!$G$5:$G$484,'Grafic'!$I$5:$I$484,19))</f>
        <v>14425.8</v>
      </c>
      <c r="D23" s="22">
        <f>IF(A23="","",MAX(0,'Calculator'!$B$4-SUM(C$5:C23)))</f>
        <v>231326.4</v>
      </c>
    </row>
    <row r="24" spans="1:4" x14ac:dyDescent="0.25">
      <c r="A24" s="24">
        <f>IF(COUNTIF('Grafic'!$I$5:$I$484,20)=0,"",20)</f>
        <v>20</v>
      </c>
      <c r="B24" s="22">
        <f>IF(A24="","",SUMIFS('Grafic'!$E$5:$E$484,'Grafic'!$I$5:$I$484,20))</f>
        <v>13462.96</v>
      </c>
      <c r="C24" s="22">
        <f>IF(A24="","",SUMIFS('Grafic'!$F$5:$F$484,'Grafic'!$I$5:$I$484,20)+SUMIFS('Grafic'!$G$5:$G$484,'Grafic'!$I$5:$I$484,20))</f>
        <v>15315.56</v>
      </c>
      <c r="D24" s="22">
        <f>IF(A24="","",MAX(0,'Calculator'!$B$4-SUM(C$5:C24)))</f>
        <v>216010.84</v>
      </c>
    </row>
    <row r="25" spans="1:4" x14ac:dyDescent="0.25">
      <c r="A25" s="24">
        <f>IF(COUNTIF('Grafic'!$I$5:$I$484,21)=0,"",21)</f>
        <v>21</v>
      </c>
      <c r="B25" s="22">
        <f>IF(A25="","",SUMIFS('Grafic'!$E$5:$E$484,'Grafic'!$I$5:$I$484,21))</f>
        <v>12518.32</v>
      </c>
      <c r="C25" s="22">
        <f>IF(A25="","",SUMIFS('Grafic'!$F$5:$F$484,'Grafic'!$I$5:$I$484,21)+SUMIFS('Grafic'!$G$5:$G$484,'Grafic'!$I$5:$I$484,21))</f>
        <v>16260.2</v>
      </c>
      <c r="D25" s="22">
        <f>IF(A25="","",MAX(0,'Calculator'!$B$4-SUM(C$5:C25)))</f>
        <v>199750.64</v>
      </c>
    </row>
    <row r="26" spans="1:4" x14ac:dyDescent="0.25">
      <c r="A26" s="24">
        <f>IF(COUNTIF('Grafic'!$I$5:$I$484,22)=0,"",22)</f>
        <v>22</v>
      </c>
      <c r="B26" s="22">
        <f>IF(A26="","",SUMIFS('Grafic'!$E$5:$E$484,'Grafic'!$I$5:$I$484,22))</f>
        <v>11515.43</v>
      </c>
      <c r="C26" s="22">
        <f>IF(A26="","",SUMIFS('Grafic'!$F$5:$F$484,'Grafic'!$I$5:$I$484,22)+SUMIFS('Grafic'!$G$5:$G$484,'Grafic'!$I$5:$I$484,22))</f>
        <v>17263.09</v>
      </c>
      <c r="D26" s="22">
        <f>IF(A26="","",MAX(0,'Calculator'!$B$4-SUM(C$5:C26)))</f>
        <v>182487.55</v>
      </c>
    </row>
    <row r="27" spans="1:4" x14ac:dyDescent="0.25">
      <c r="A27" s="24">
        <f>IF(COUNTIF('Grafic'!$I$5:$I$484,23)=0,"",23)</f>
        <v>23</v>
      </c>
      <c r="B27" s="22">
        <f>IF(A27="","",SUMIFS('Grafic'!$E$5:$E$484,'Grafic'!$I$5:$I$484,23))</f>
        <v>10450.7</v>
      </c>
      <c r="C27" s="22">
        <f>IF(A27="","",SUMIFS('Grafic'!$F$5:$F$484,'Grafic'!$I$5:$I$484,23)+SUMIFS('Grafic'!$G$5:$G$484,'Grafic'!$I$5:$I$484,23))</f>
        <v>18327.82</v>
      </c>
      <c r="D27" s="22">
        <f>IF(A27="","",MAX(0,'Calculator'!$B$4-SUM(C$5:C27)))</f>
        <v>164159.73</v>
      </c>
    </row>
    <row r="28" spans="1:4" x14ac:dyDescent="0.25">
      <c r="A28" s="24">
        <f>IF(COUNTIF('Grafic'!$I$5:$I$484,24)=0,"",24)</f>
        <v>24</v>
      </c>
      <c r="B28" s="22">
        <f>IF(A28="","",SUMIFS('Grafic'!$E$5:$E$484,'Grafic'!$I$5:$I$484,24))</f>
        <v>9320.27</v>
      </c>
      <c r="C28" s="22">
        <f>IF(A28="","",SUMIFS('Grafic'!$F$5:$F$484,'Grafic'!$I$5:$I$484,24)+SUMIFS('Grafic'!$G$5:$G$484,'Grafic'!$I$5:$I$484,24))</f>
        <v>19458.25</v>
      </c>
      <c r="D28" s="22">
        <f>IF(A28="","",MAX(0,'Calculator'!$B$4-SUM(C$5:C28)))</f>
        <v>144701.48</v>
      </c>
    </row>
    <row r="29" spans="1:4" x14ac:dyDescent="0.25">
      <c r="A29" s="24">
        <f>IF(COUNTIF('Grafic'!$I$5:$I$484,25)=0,"",25)</f>
        <v>25</v>
      </c>
      <c r="B29" s="22">
        <f>IF(A29="","",SUMIFS('Grafic'!$E$5:$E$484,'Grafic'!$I$5:$I$484,25))</f>
        <v>8120.12</v>
      </c>
      <c r="C29" s="22">
        <f>IF(A29="","",SUMIFS('Grafic'!$F$5:$F$484,'Grafic'!$I$5:$I$484,25)+SUMIFS('Grafic'!$G$5:$G$484,'Grafic'!$I$5:$I$484,25))</f>
        <v>20658.4</v>
      </c>
      <c r="D29" s="22">
        <f>IF(A29="","",MAX(0,'Calculator'!$B$4-SUM(C$5:C29)))</f>
        <v>124043.08</v>
      </c>
    </row>
    <row r="30" spans="1:4" x14ac:dyDescent="0.25">
      <c r="A30" s="24">
        <f>IF(COUNTIF('Grafic'!$I$5:$I$484,26)=0,"",26)</f>
        <v>26</v>
      </c>
      <c r="B30" s="22">
        <f>IF(A30="","",SUMIFS('Grafic'!$E$5:$E$484,'Grafic'!$I$5:$I$484,26))</f>
        <v>6845.96</v>
      </c>
      <c r="C30" s="22">
        <f>IF(A30="","",SUMIFS('Grafic'!$F$5:$F$484,'Grafic'!$I$5:$I$484,26)+SUMIFS('Grafic'!$G$5:$G$484,'Grafic'!$I$5:$I$484,26))</f>
        <v>21932.56</v>
      </c>
      <c r="D30" s="22">
        <f>IF(A30="","",MAX(0,'Calculator'!$B$4-SUM(C$5:C30)))</f>
        <v>102110.52</v>
      </c>
    </row>
    <row r="31" spans="1:4" x14ac:dyDescent="0.25">
      <c r="A31" s="24">
        <f>IF(COUNTIF('Grafic'!$I$5:$I$484,27)=0,"",27)</f>
        <v>27</v>
      </c>
      <c r="B31" s="22">
        <f>IF(A31="","",SUMIFS('Grafic'!$E$5:$E$484,'Grafic'!$I$5:$I$484,27))</f>
        <v>5493.22</v>
      </c>
      <c r="C31" s="22">
        <f>IF(A31="","",SUMIFS('Grafic'!$F$5:$F$484,'Grafic'!$I$5:$I$484,27)+SUMIFS('Grafic'!$G$5:$G$484,'Grafic'!$I$5:$I$484,27))</f>
        <v>23285.3</v>
      </c>
      <c r="D31" s="22">
        <f>IF(A31="","",MAX(0,'Calculator'!$B$4-SUM(C$5:C31)))</f>
        <v>78825.22</v>
      </c>
    </row>
    <row r="32" spans="1:4" x14ac:dyDescent="0.25">
      <c r="A32" s="24">
        <f>IF(COUNTIF('Grafic'!$I$5:$I$484,28)=0,"",28)</f>
        <v>28</v>
      </c>
      <c r="B32" s="22">
        <f>IF(A32="","",SUMIFS('Grafic'!$E$5:$E$484,'Grafic'!$I$5:$I$484,28))</f>
        <v>4057.03</v>
      </c>
      <c r="C32" s="22">
        <f>IF(A32="","",SUMIFS('Grafic'!$F$5:$F$484,'Grafic'!$I$5:$I$484,28)+SUMIFS('Grafic'!$G$5:$G$484,'Grafic'!$I$5:$I$484,28))</f>
        <v>24721.49</v>
      </c>
      <c r="D32" s="22">
        <f>IF(A32="","",MAX(0,'Calculator'!$B$4-SUM(C$5:C32)))</f>
        <v>54103.73</v>
      </c>
    </row>
    <row r="33" spans="1:4" x14ac:dyDescent="0.25">
      <c r="A33" s="24">
        <f>IF(COUNTIF('Grafic'!$I$5:$I$484,29)=0,"",29)</f>
        <v>29</v>
      </c>
      <c r="B33" s="22">
        <f>IF(A33="","",SUMIFS('Grafic'!$E$5:$E$484,'Grafic'!$I$5:$I$484,29))</f>
        <v>2532.25</v>
      </c>
      <c r="C33" s="22">
        <f>IF(A33="","",SUMIFS('Grafic'!$F$5:$F$484,'Grafic'!$I$5:$I$484,29)+SUMIFS('Grafic'!$G$5:$G$484,'Grafic'!$I$5:$I$484,29))</f>
        <v>26246.27</v>
      </c>
      <c r="D33" s="22">
        <f>IF(A33="","",MAX(0,'Calculator'!$B$4-SUM(C$5:C33)))</f>
        <v>27857.46</v>
      </c>
    </row>
    <row r="34" spans="1:4" x14ac:dyDescent="0.25">
      <c r="A34" s="24">
        <f>IF(COUNTIF('Grafic'!$I$5:$I$484,30)=0,"",30)</f>
        <v>30</v>
      </c>
      <c r="B34" s="22">
        <f>IF(A34="","",SUMIFS('Grafic'!$E$5:$E$484,'Grafic'!$I$5:$I$484,30))</f>
        <v>913.44</v>
      </c>
      <c r="C34" s="22">
        <f>IF(A34="","",SUMIFS('Grafic'!$F$5:$F$484,'Grafic'!$I$5:$I$484,30)+SUMIFS('Grafic'!$G$5:$G$484,'Grafic'!$I$5:$I$484,30))</f>
        <v>27857.46</v>
      </c>
      <c r="D34" s="22">
        <f>IF(A34="","",MAX(0,'Calculator'!$B$4-SUM(C$5:C34)))</f>
        <v>0</v>
      </c>
    </row>
    <row r="35" spans="1:4" x14ac:dyDescent="0.25">
      <c r="A35" s="24" t="str">
        <f>IF(COUNTIF('Grafic'!$I$5:$I$484,31)=0,"",31)</f>
        <v/>
      </c>
      <c r="B35" s="22" t="str">
        <f>IF(A35="","",SUMIFS('Grafic'!$E$5:$E$484,'Grafic'!$I$5:$I$484,31))</f>
        <v/>
      </c>
      <c r="C35" s="22" t="str">
        <f>IF(A35="","",SUMIFS('Grafic'!$F$5:$F$484,'Grafic'!$I$5:$I$484,31)+SUMIFS('Grafic'!$G$5:$G$484,'Grafic'!$I$5:$I$484,31))</f>
        <v/>
      </c>
      <c r="D35" s="22" t="str">
        <f>IF(A35="","",MAX(0,'Calculator'!$B$4-SUM(C$5:C35)))</f>
        <v/>
      </c>
    </row>
    <row r="36" spans="1:4" x14ac:dyDescent="0.25">
      <c r="A36" s="24" t="str">
        <f>IF(COUNTIF('Grafic'!$I$5:$I$484,32)=0,"",32)</f>
        <v/>
      </c>
      <c r="B36" s="22" t="str">
        <f>IF(A36="","",SUMIFS('Grafic'!$E$5:$E$484,'Grafic'!$I$5:$I$484,32))</f>
        <v/>
      </c>
      <c r="C36" s="22" t="str">
        <f>IF(A36="","",SUMIFS('Grafic'!$F$5:$F$484,'Grafic'!$I$5:$I$484,32)+SUMIFS('Grafic'!$G$5:$G$484,'Grafic'!$I$5:$I$484,32))</f>
        <v/>
      </c>
      <c r="D36" s="22" t="str">
        <f>IF(A36="","",MAX(0,'Calculator'!$B$4-SUM(C$5:C36)))</f>
        <v/>
      </c>
    </row>
    <row r="37" spans="1:4" x14ac:dyDescent="0.25">
      <c r="A37" s="24" t="str">
        <f>IF(COUNTIF('Grafic'!$I$5:$I$484,33)=0,"",33)</f>
        <v/>
      </c>
      <c r="B37" s="22" t="str">
        <f>IF(A37="","",SUMIFS('Grafic'!$E$5:$E$484,'Grafic'!$I$5:$I$484,33))</f>
        <v/>
      </c>
      <c r="C37" s="22" t="str">
        <f>IF(A37="","",SUMIFS('Grafic'!$F$5:$F$484,'Grafic'!$I$5:$I$484,33)+SUMIFS('Grafic'!$G$5:$G$484,'Grafic'!$I$5:$I$484,33))</f>
        <v/>
      </c>
      <c r="D37" s="22" t="str">
        <f>IF(A37="","",MAX(0,'Calculator'!$B$4-SUM(C$5:C37)))</f>
        <v/>
      </c>
    </row>
    <row r="38" spans="1:4" x14ac:dyDescent="0.25">
      <c r="A38" s="24" t="str">
        <f>IF(COUNTIF('Grafic'!$I$5:$I$484,34)=0,"",34)</f>
        <v/>
      </c>
      <c r="B38" s="22" t="str">
        <f>IF(A38="","",SUMIFS('Grafic'!$E$5:$E$484,'Grafic'!$I$5:$I$484,34))</f>
        <v/>
      </c>
      <c r="C38" s="22" t="str">
        <f>IF(A38="","",SUMIFS('Grafic'!$F$5:$F$484,'Grafic'!$I$5:$I$484,34)+SUMIFS('Grafic'!$G$5:$G$484,'Grafic'!$I$5:$I$484,34))</f>
        <v/>
      </c>
      <c r="D38" s="22" t="str">
        <f>IF(A38="","",MAX(0,'Calculator'!$B$4-SUM(C$5:C38)))</f>
        <v/>
      </c>
    </row>
    <row r="39" spans="1:4" x14ac:dyDescent="0.25">
      <c r="A39" s="24" t="str">
        <f>IF(COUNTIF('Grafic'!$I$5:$I$484,35)=0,"",35)</f>
        <v/>
      </c>
      <c r="B39" s="22" t="str">
        <f>IF(A39="","",SUMIFS('Grafic'!$E$5:$E$484,'Grafic'!$I$5:$I$484,35))</f>
        <v/>
      </c>
      <c r="C39" s="22" t="str">
        <f>IF(A39="","",SUMIFS('Grafic'!$F$5:$F$484,'Grafic'!$I$5:$I$484,35)+SUMIFS('Grafic'!$G$5:$G$484,'Grafic'!$I$5:$I$484,35))</f>
        <v/>
      </c>
      <c r="D39" s="22" t="str">
        <f>IF(A39="","",MAX(0,'Calculator'!$B$4-SUM(C$5:C39)))</f>
        <v/>
      </c>
    </row>
    <row r="40" spans="1:4" x14ac:dyDescent="0.25">
      <c r="A40" s="24" t="str">
        <f>IF(COUNTIF('Grafic'!$I$5:$I$484,36)=0,"",36)</f>
        <v/>
      </c>
      <c r="B40" s="22" t="str">
        <f>IF(A40="","",SUMIFS('Grafic'!$E$5:$E$484,'Grafic'!$I$5:$I$484,36))</f>
        <v/>
      </c>
      <c r="C40" s="22" t="str">
        <f>IF(A40="","",SUMIFS('Grafic'!$F$5:$F$484,'Grafic'!$I$5:$I$484,36)+SUMIFS('Grafic'!$G$5:$G$484,'Grafic'!$I$5:$I$484,36))</f>
        <v/>
      </c>
      <c r="D40" s="22" t="str">
        <f>IF(A40="","",MAX(0,'Calculator'!$B$4-SUM(C$5:C40)))</f>
        <v/>
      </c>
    </row>
    <row r="41" spans="1:4" x14ac:dyDescent="0.25">
      <c r="A41" s="24" t="str">
        <f>IF(COUNTIF('Grafic'!$I$5:$I$484,37)=0,"",37)</f>
        <v/>
      </c>
      <c r="B41" s="22" t="str">
        <f>IF(A41="","",SUMIFS('Grafic'!$E$5:$E$484,'Grafic'!$I$5:$I$484,37))</f>
        <v/>
      </c>
      <c r="C41" s="22" t="str">
        <f>IF(A41="","",SUMIFS('Grafic'!$F$5:$F$484,'Grafic'!$I$5:$I$484,37)+SUMIFS('Grafic'!$G$5:$G$484,'Grafic'!$I$5:$I$484,37))</f>
        <v/>
      </c>
      <c r="D41" s="22" t="str">
        <f>IF(A41="","",MAX(0,'Calculator'!$B$4-SUM(C$5:C41)))</f>
        <v/>
      </c>
    </row>
    <row r="42" spans="1:4" x14ac:dyDescent="0.25">
      <c r="A42" s="24" t="str">
        <f>IF(COUNTIF('Grafic'!$I$5:$I$484,38)=0,"",38)</f>
        <v/>
      </c>
      <c r="B42" s="22" t="str">
        <f>IF(A42="","",SUMIFS('Grafic'!$E$5:$E$484,'Grafic'!$I$5:$I$484,38))</f>
        <v/>
      </c>
      <c r="C42" s="22" t="str">
        <f>IF(A42="","",SUMIFS('Grafic'!$F$5:$F$484,'Grafic'!$I$5:$I$484,38)+SUMIFS('Grafic'!$G$5:$G$484,'Grafic'!$I$5:$I$484,38))</f>
        <v/>
      </c>
      <c r="D42" s="22" t="str">
        <f>IF(A42="","",MAX(0,'Calculator'!$B$4-SUM(C$5:C42)))</f>
        <v/>
      </c>
    </row>
    <row r="43" spans="1:4" x14ac:dyDescent="0.25">
      <c r="A43" s="24" t="str">
        <f>IF(COUNTIF('Grafic'!$I$5:$I$484,39)=0,"",39)</f>
        <v/>
      </c>
      <c r="B43" s="22" t="str">
        <f>IF(A43="","",SUMIFS('Grafic'!$E$5:$E$484,'Grafic'!$I$5:$I$484,39))</f>
        <v/>
      </c>
      <c r="C43" s="22" t="str">
        <f>IF(A43="","",SUMIFS('Grafic'!$F$5:$F$484,'Grafic'!$I$5:$I$484,39)+SUMIFS('Grafic'!$G$5:$G$484,'Grafic'!$I$5:$I$484,39))</f>
        <v/>
      </c>
      <c r="D43" s="22" t="str">
        <f>IF(A43="","",MAX(0,'Calculator'!$B$4-SUM(C$5:C43)))</f>
        <v/>
      </c>
    </row>
    <row r="44" spans="1:4" x14ac:dyDescent="0.25">
      <c r="A44" s="24" t="str">
        <f>IF(COUNTIF('Grafic'!$I$5:$I$484,40)=0,"",40)</f>
        <v/>
      </c>
      <c r="B44" s="22" t="str">
        <f>IF(A44="","",SUMIFS('Grafic'!$E$5:$E$484,'Grafic'!$I$5:$I$484,40))</f>
        <v/>
      </c>
      <c r="C44" s="22" t="str">
        <f>IF(A44="","",SUMIFS('Grafic'!$F$5:$F$484,'Grafic'!$I$5:$I$484,40)+SUMIFS('Grafic'!$G$5:$G$484,'Grafic'!$I$5:$I$484,40))</f>
        <v/>
      </c>
      <c r="D44" s="22" t="str">
        <f>IF(A44="","",MAX(0,'Calculator'!$B$4-SUM(C$5:C44)))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Instrucțiuni</vt:lpstr>
      <vt:lpstr>Calculator</vt:lpstr>
      <vt:lpstr>Grafic</vt:lpstr>
      <vt:lpstr>Pe ani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