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Instrukcja" state="visible" r:id="rId4"/>
    <sheet sheetId="2" name="Ustawienia" state="visible" r:id="rId5"/>
    <sheet sheetId="3" name="Święta" state="visible" r:id="rId6"/>
    <sheet sheetId="4" name="Ewidencja" state="visible" r:id="rId7"/>
    <sheet sheetId="5" name="Podsumowanie" state="visible" r:id="rId8"/>
  </sheets>
  <calcPr calcId="171027" fullCalcOnLoad="1"/>
</workbook>
</file>

<file path=xl/sharedStrings.xml><?xml version="1.0" encoding="utf-8"?>
<sst xmlns="http://schemas.openxmlformats.org/spreadsheetml/2006/main" count="125" uniqueCount="72">
  <si>
    <t>Ewidencja czasu pracy i urlopów</t>
  </si>
  <si>
    <t>Ewidencja czasu pracy dla jednej osoby na jeden rok: godziny, nadgodziny, urlopy i chorobowe, z dniami wolnymi od pracy.</t>
  </si>
  <si>
    <t>Jak korzystać</t>
  </si>
  <si>
    <t>W arkuszu Ustawienia wpisz imię i nazwisko, rok, liczbę godzin dziennie i wymiar urlopu w dniach.</t>
  </si>
  <si>
    <t>W arkuszu Ewidencja wpisuj godzinę przyjścia i wyjścia (np. 7:30 i 16:00) oraz przerwę w minutach.</t>
  </si>
  <si>
    <t>W dni nieobecności wybierz powód z listy: urlop, pół dnia urlopu, chorobowe, lekarz, odbiór nadgodzin, urlop bezpłatny lub delegacja.</t>
  </si>
  <si>
    <t>Arkusz Podsumowanie pokazuje każdy miesiąc i ile urlopu ci zostało.</t>
  </si>
  <si>
    <t>Żółte komórki wypełniasz ty.</t>
  </si>
  <si>
    <t>Białe komórki liczą się same (są chronione, żebyś nie nadpisał formuły — Recenzja → Nie chroń arkusza, bez hasła).</t>
  </si>
  <si>
    <t>Wskazówki</t>
  </si>
  <si>
    <t>•  Czas wpisuj jako godziny:minuty, np. 8:15. Nocna zmiana po północy liczy się poprawnie.</t>
  </si>
  <si>
    <t>•  Szare wiersze to weekendy, pomarańczowe — święta.</t>
  </si>
  <si>
    <t>•  Potrzebujesz świąt innego kraju? Zmień listę w arkuszu Święta.</t>
  </si>
  <si>
    <t>Darmowy szablon od Planmero · planmero.com/pl/ewidencja-czasu-pracy-excel/</t>
  </si>
  <si>
    <t>Ustawienia</t>
  </si>
  <si>
    <t>Święta są w arkuszu Święta; zmień listę, jeśli potrzebujesz innego kraju lub regionu.</t>
  </si>
  <si>
    <t>Imię i nazwisko</t>
  </si>
  <si>
    <t/>
  </si>
  <si>
    <t>Rok</t>
  </si>
  <si>
    <t>Godzin w dniu roboczym</t>
  </si>
  <si>
    <t>Wymiar urlopu (dni)</t>
  </si>
  <si>
    <t>Urlop zaległy (dni)</t>
  </si>
  <si>
    <t>Dni wolne od pracy</t>
  </si>
  <si>
    <t>Data</t>
  </si>
  <si>
    <t>Święto</t>
  </si>
  <si>
    <t>Nowy Rok</t>
  </si>
  <si>
    <t>Święto Trzech Króli</t>
  </si>
  <si>
    <t>Wielkanoc</t>
  </si>
  <si>
    <t>Poniedziałek Wielkanocny</t>
  </si>
  <si>
    <t>Święto Pracy</t>
  </si>
  <si>
    <t>Święto Konstytucji 3 Maja</t>
  </si>
  <si>
    <t>Zielone Świątki</t>
  </si>
  <si>
    <t>Boże Ciało</t>
  </si>
  <si>
    <t>Wniebowzięcie Najświętszej Maryi Panny</t>
  </si>
  <si>
    <t>Wszystkich Świętych</t>
  </si>
  <si>
    <t>Narodowe Święto Niepodległości</t>
  </si>
  <si>
    <t>Wigilia Bożego Narodzenia</t>
  </si>
  <si>
    <t>Boże Narodzenie (pierwszy dzień)</t>
  </si>
  <si>
    <t>Boże Narodzenie (drugi dzień)</t>
  </si>
  <si>
    <t>Ewidencja czasu pracy</t>
  </si>
  <si>
    <t>W arkuszu Ewidencja wpisuj godzinę przyjścia i wyjścia (np. 7:30 i 16:00) oraz przerwę w minutach. W dni nieobecności wybierz powód z listy: urlop, pół dnia urlopu, chorobowe, lekarz, odbiór nadgodzin, urlop bezpłatny lub delegacja.</t>
  </si>
  <si>
    <t>Dzień</t>
  </si>
  <si>
    <t>Rodzaj dnia</t>
  </si>
  <si>
    <t>Przyjście</t>
  </si>
  <si>
    <t>Wyjście</t>
  </si>
  <si>
    <t>Przerwa (min)</t>
  </si>
  <si>
    <t>Nieobecność</t>
  </si>
  <si>
    <t>Przepracowane (h)</t>
  </si>
  <si>
    <t>Wymiar (h)</t>
  </si>
  <si>
    <t>Zaliczone (h)</t>
  </si>
  <si>
    <t>Nadgodziny (h)</t>
  </si>
  <si>
    <t>Uwagi</t>
  </si>
  <si>
    <t>Miesiąc</t>
  </si>
  <si>
    <t>Podsumowanie</t>
  </si>
  <si>
    <t>Dni robocze</t>
  </si>
  <si>
    <t>Urlop (dni)</t>
  </si>
  <si>
    <t>Chorobowe (dni)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</si>
  <si>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</si>
  <si>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</si>
  <si>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</si>
  <si>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</si>
  <si>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</si>
  <si>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</si>
  <si>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</si>
  <si>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</si>
  <si>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</si>
  <si>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</si>
  <si>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</si>
  <si>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</si>
  <si>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</si>
  <si>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Pozostały urlop</t>
  </si>
  <si>
    <t>Wykorzystany urlop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</si>
</sst>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Wymiar i zaliczone godziny w kolejnych miesiącach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Wymiar (h)</c:v>
          </c:tx>
          <c:spPr>
            <a:solidFill>
              <a:srgbClr val="7DD3FC"/>
            </a:solidFill>
          </c:spPr>
          <c:invertIfNegative val="0"/>
          <c:cat>
            <c:strRef>
              <c:f>'Podsumowanie'!$A$5:$A$16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'Podsumowanie'!$C$5:$C$16</c:f>
              <c:numCache>
                <c:formatCode>General</c:formatCode>
                <c:ptCount val="12"/>
                <c:pt idx="0">
                  <c:v>152</c:v>
                </c:pt>
                <c:pt idx="1">
                  <c:v>160</c:v>
                </c:pt>
                <c:pt idx="2">
                  <c:v>176</c:v>
                </c:pt>
                <c:pt idx="3">
                  <c:v>176</c:v>
                </c:pt>
                <c:pt idx="4">
                  <c:v>152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168</c:v>
                </c:pt>
                <c:pt idx="10">
                  <c:v>160</c:v>
                </c:pt>
                <c:pt idx="11">
                  <c:v>176</c:v>
                </c:pt>
              </c:numCache>
            </c:numRef>
          </c:val>
        </c:ser>
        <c:ser>
          <c:idx val="1"/>
          <c:order val="1"/>
          <c:tx>
            <c:v>Zaliczone (h)</c:v>
          </c:tx>
          <c:spPr>
            <a:solidFill>
              <a:srgbClr val="075985"/>
            </a:solidFill>
          </c:spPr>
          <c:invertIfNegative val="0"/>
          <c:cat>
            <c:strRef>
              <c:f>'Podsumowanie'!$A$5:$A$16</c:f>
              <c:strCache>
                <c:ptCount val="12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  <c:pt idx="6">
                  <c:v>Lipiec</c:v>
                </c:pt>
                <c:pt idx="7">
                  <c:v>Sierpień</c:v>
                </c:pt>
                <c:pt idx="8">
                  <c:v>Wrzesień</c:v>
                </c:pt>
                <c:pt idx="9">
                  <c:v>Październik</c:v>
                </c:pt>
                <c:pt idx="10">
                  <c:v>Listopad</c:v>
                </c:pt>
                <c:pt idx="11">
                  <c:v>Grudzień</c:v>
                </c:pt>
              </c:strCache>
            </c:strRef>
          </c:cat>
          <c:val>
            <c:numRef>
              <c:f>'Podsumowanie'!$E$5:$E$16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pl/ewidencja-czasu-pracy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00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46028</v>
      </c>
      <c r="B6" s="13" t="s">
        <v>26</v>
      </c>
    </row>
    <row r="7" spans="1:2" x14ac:dyDescent="0.25">
      <c r="A7" s="17">
        <v>46117</v>
      </c>
      <c r="B7" s="13" t="s">
        <v>27</v>
      </c>
    </row>
    <row r="8" spans="1:2" x14ac:dyDescent="0.25">
      <c r="A8" s="17">
        <v>46118</v>
      </c>
      <c r="B8" s="13" t="s">
        <v>28</v>
      </c>
    </row>
    <row r="9" spans="1:2" x14ac:dyDescent="0.25">
      <c r="A9" s="17">
        <v>46143</v>
      </c>
      <c r="B9" s="13" t="s">
        <v>29</v>
      </c>
    </row>
    <row r="10" spans="1:2" x14ac:dyDescent="0.25">
      <c r="A10" s="17">
        <v>46145</v>
      </c>
      <c r="B10" s="13" t="s">
        <v>30</v>
      </c>
    </row>
    <row r="11" spans="1:2" x14ac:dyDescent="0.25">
      <c r="A11" s="17">
        <v>46166</v>
      </c>
      <c r="B11" s="13" t="s">
        <v>31</v>
      </c>
    </row>
    <row r="12" spans="1:2" x14ac:dyDescent="0.25">
      <c r="A12" s="17">
        <v>46177</v>
      </c>
      <c r="B12" s="13" t="s">
        <v>32</v>
      </c>
    </row>
    <row r="13" spans="1:2" x14ac:dyDescent="0.25">
      <c r="A13" s="17">
        <v>46249</v>
      </c>
      <c r="B13" s="13" t="s">
        <v>33</v>
      </c>
    </row>
    <row r="14" spans="1:2" x14ac:dyDescent="0.25">
      <c r="A14" s="17">
        <v>46327</v>
      </c>
      <c r="B14" s="13" t="s">
        <v>34</v>
      </c>
    </row>
    <row r="15" spans="1:2" x14ac:dyDescent="0.25">
      <c r="A15" s="17">
        <v>46337</v>
      </c>
      <c r="B15" s="13" t="s">
        <v>35</v>
      </c>
    </row>
    <row r="16" spans="1:2" x14ac:dyDescent="0.25">
      <c r="A16" s="17">
        <v>46380</v>
      </c>
      <c r="B16" s="13" t="s">
        <v>36</v>
      </c>
    </row>
    <row r="17" spans="1:2" x14ac:dyDescent="0.25">
      <c r="A17" s="17">
        <v>46381</v>
      </c>
      <c r="B17" s="13" t="s">
        <v>37</v>
      </c>
    </row>
    <row r="18" spans="1:2" x14ac:dyDescent="0.25">
      <c r="A18" s="17">
        <v>46382</v>
      </c>
      <c r="B18" s="13" t="s">
        <v>38</v>
      </c>
    </row>
    <row r="19" spans="1:2" x14ac:dyDescent="0.25">
      <c r="A19" s="17">
        <v>46388</v>
      </c>
      <c r="B19" s="13" t="s">
        <v>25</v>
      </c>
    </row>
    <row r="20" spans="1:2" x14ac:dyDescent="0.25">
      <c r="A20" s="17">
        <v>46393</v>
      </c>
      <c r="B20" s="13" t="s">
        <v>26</v>
      </c>
    </row>
    <row r="21" spans="1:2" x14ac:dyDescent="0.25">
      <c r="A21" s="17">
        <v>46474</v>
      </c>
      <c r="B21" s="13" t="s">
        <v>27</v>
      </c>
    </row>
    <row r="22" spans="1:2" x14ac:dyDescent="0.25">
      <c r="A22" s="17">
        <v>46475</v>
      </c>
      <c r="B22" s="13" t="s">
        <v>28</v>
      </c>
    </row>
    <row r="23" spans="1:2" x14ac:dyDescent="0.25">
      <c r="A23" s="17">
        <v>46508</v>
      </c>
      <c r="B23" s="13" t="s">
        <v>29</v>
      </c>
    </row>
    <row r="24" spans="1:2" x14ac:dyDescent="0.25">
      <c r="A24" s="17">
        <v>46510</v>
      </c>
      <c r="B24" s="13" t="s">
        <v>30</v>
      </c>
    </row>
    <row r="25" spans="1:2" x14ac:dyDescent="0.25">
      <c r="A25" s="17">
        <v>46523</v>
      </c>
      <c r="B25" s="13" t="s">
        <v>31</v>
      </c>
    </row>
    <row r="26" spans="1:2" x14ac:dyDescent="0.25">
      <c r="A26" s="17">
        <v>46534</v>
      </c>
      <c r="B26" s="13" t="s">
        <v>32</v>
      </c>
    </row>
    <row r="27" spans="1:2" x14ac:dyDescent="0.25">
      <c r="A27" s="17">
        <v>46614</v>
      </c>
      <c r="B27" s="13" t="s">
        <v>33</v>
      </c>
    </row>
    <row r="28" spans="1:2" x14ac:dyDescent="0.25">
      <c r="A28" s="17">
        <v>46692</v>
      </c>
      <c r="B28" s="13" t="s">
        <v>34</v>
      </c>
    </row>
    <row r="29" spans="1:2" x14ac:dyDescent="0.25">
      <c r="A29" s="17">
        <v>46702</v>
      </c>
      <c r="B29" s="13" t="s">
        <v>35</v>
      </c>
    </row>
    <row r="30" spans="1:2" x14ac:dyDescent="0.25">
      <c r="A30" s="17">
        <v>46745</v>
      </c>
      <c r="B30" s="13" t="s">
        <v>36</v>
      </c>
    </row>
    <row r="31" spans="1:2" x14ac:dyDescent="0.25">
      <c r="A31" s="17">
        <v>46746</v>
      </c>
      <c r="B31" s="13" t="s">
        <v>37</v>
      </c>
    </row>
    <row r="32" spans="1:2" x14ac:dyDescent="0.25">
      <c r="A32" s="17">
        <v>46747</v>
      </c>
      <c r="B32" s="13" t="s">
        <v>38</v>
      </c>
    </row>
    <row r="33" spans="1:2" x14ac:dyDescent="0.25">
      <c r="A33" s="17">
        <v>46753</v>
      </c>
      <c r="B33" s="13" t="s">
        <v>25</v>
      </c>
    </row>
    <row r="34" spans="1:2" x14ac:dyDescent="0.25">
      <c r="A34" s="17">
        <v>46758</v>
      </c>
      <c r="B34" s="13" t="s">
        <v>26</v>
      </c>
    </row>
    <row r="35" spans="1:2" x14ac:dyDescent="0.25">
      <c r="A35" s="17">
        <v>46859</v>
      </c>
      <c r="B35" s="13" t="s">
        <v>27</v>
      </c>
    </row>
    <row r="36" spans="1:2" x14ac:dyDescent="0.25">
      <c r="A36" s="17">
        <v>46860</v>
      </c>
      <c r="B36" s="13" t="s">
        <v>28</v>
      </c>
    </row>
    <row r="37" spans="1:2" x14ac:dyDescent="0.25">
      <c r="A37" s="17">
        <v>46874</v>
      </c>
      <c r="B37" s="13" t="s">
        <v>29</v>
      </c>
    </row>
    <row r="38" spans="1:2" x14ac:dyDescent="0.25">
      <c r="A38" s="17">
        <v>46876</v>
      </c>
      <c r="B38" s="13" t="s">
        <v>30</v>
      </c>
    </row>
    <row r="39" spans="1:2" x14ac:dyDescent="0.25">
      <c r="A39" s="17">
        <v>46908</v>
      </c>
      <c r="B39" s="13" t="s">
        <v>31</v>
      </c>
    </row>
    <row r="40" spans="1:2" x14ac:dyDescent="0.25">
      <c r="A40" s="17">
        <v>46919</v>
      </c>
      <c r="B40" s="13" t="s">
        <v>32</v>
      </c>
    </row>
    <row r="41" spans="1:2" x14ac:dyDescent="0.25">
      <c r="A41" s="17">
        <v>46980</v>
      </c>
      <c r="B41" s="13" t="s">
        <v>33</v>
      </c>
    </row>
    <row r="42" spans="1:2" x14ac:dyDescent="0.25">
      <c r="A42" s="17">
        <v>47058</v>
      </c>
      <c r="B42" s="13" t="s">
        <v>34</v>
      </c>
    </row>
    <row r="43" spans="1:2" x14ac:dyDescent="0.25">
      <c r="A43" s="17">
        <v>47068</v>
      </c>
      <c r="B43" s="13" t="s">
        <v>35</v>
      </c>
    </row>
    <row r="44" spans="1:2" x14ac:dyDescent="0.25">
      <c r="A44" s="17">
        <v>47111</v>
      </c>
      <c r="B44" s="13" t="s">
        <v>36</v>
      </c>
    </row>
    <row r="45" spans="1:2" x14ac:dyDescent="0.25">
      <c r="A45" s="17">
        <v>47112</v>
      </c>
      <c r="B45" s="13" t="s">
        <v>37</v>
      </c>
    </row>
    <row r="46" spans="1:2" x14ac:dyDescent="0.25">
      <c r="A46" s="17">
        <v>47113</v>
      </c>
      <c r="B46" s="13" t="s">
        <v>38</v>
      </c>
    </row>
    <row r="47" spans="1:2" x14ac:dyDescent="0.25">
      <c r="A47" s="17">
        <v>47119</v>
      </c>
      <c r="B47" s="13" t="s">
        <v>25</v>
      </c>
    </row>
    <row r="48" spans="1:2" x14ac:dyDescent="0.25">
      <c r="A48" s="17">
        <v>47124</v>
      </c>
      <c r="B48" s="13" t="s">
        <v>26</v>
      </c>
    </row>
    <row r="49" spans="1:2" x14ac:dyDescent="0.25">
      <c r="A49" s="17">
        <v>47209</v>
      </c>
      <c r="B49" s="13" t="s">
        <v>27</v>
      </c>
    </row>
    <row r="50" spans="1:2" x14ac:dyDescent="0.25">
      <c r="A50" s="17">
        <v>47210</v>
      </c>
      <c r="B50" s="13" t="s">
        <v>28</v>
      </c>
    </row>
    <row r="51" spans="1:2" x14ac:dyDescent="0.25">
      <c r="A51" s="17">
        <v>47239</v>
      </c>
      <c r="B51" s="13" t="s">
        <v>29</v>
      </c>
    </row>
    <row r="52" spans="1:2" x14ac:dyDescent="0.25">
      <c r="A52" s="17">
        <v>47241</v>
      </c>
      <c r="B52" s="13" t="s">
        <v>30</v>
      </c>
    </row>
    <row r="53" spans="1:2" x14ac:dyDescent="0.25">
      <c r="A53" s="17">
        <v>47258</v>
      </c>
      <c r="B53" s="13" t="s">
        <v>31</v>
      </c>
    </row>
    <row r="54" spans="1:2" x14ac:dyDescent="0.25">
      <c r="A54" s="17">
        <v>47269</v>
      </c>
      <c r="B54" s="13" t="s">
        <v>32</v>
      </c>
    </row>
    <row r="55" spans="1:2" x14ac:dyDescent="0.25">
      <c r="A55" s="17">
        <v>47345</v>
      </c>
      <c r="B55" s="13" t="s">
        <v>33</v>
      </c>
    </row>
    <row r="56" spans="1:2" x14ac:dyDescent="0.25">
      <c r="A56" s="17">
        <v>47423</v>
      </c>
      <c r="B56" s="13" t="s">
        <v>34</v>
      </c>
    </row>
    <row r="57" spans="1:2" x14ac:dyDescent="0.25">
      <c r="A57" s="17">
        <v>47433</v>
      </c>
      <c r="B57" s="13" t="s">
        <v>35</v>
      </c>
    </row>
    <row r="58" spans="1:2" x14ac:dyDescent="0.25">
      <c r="A58" s="17">
        <v>47476</v>
      </c>
      <c r="B58" s="13" t="s">
        <v>36</v>
      </c>
    </row>
    <row r="59" spans="1:2" x14ac:dyDescent="0.25">
      <c r="A59" s="17">
        <v>47477</v>
      </c>
      <c r="B59" s="13" t="s">
        <v>37</v>
      </c>
    </row>
    <row r="60" spans="1:2" x14ac:dyDescent="0.25">
      <c r="A60" s="17">
        <v>47478</v>
      </c>
      <c r="B60" s="13" t="s">
        <v>38</v>
      </c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  <row r="89" spans="1:2" x14ac:dyDescent="0.25">
      <c r="A89" s="17"/>
      <c r="B89" s="13"/>
    </row>
    <row r="90" spans="1:2" x14ac:dyDescent="0.25">
      <c r="A90" s="17"/>
      <c r="B90" s="13"/>
    </row>
    <row r="91" spans="1:2" x14ac:dyDescent="0.25">
      <c r="A91" s="17"/>
      <c r="B91" s="13"/>
    </row>
    <row r="92" spans="1:2" x14ac:dyDescent="0.25">
      <c r="A92" s="17"/>
      <c r="B92" s="13"/>
    </row>
    <row r="93" spans="1:2" x14ac:dyDescent="0.25">
      <c r="A93" s="17"/>
      <c r="B93" s="13"/>
    </row>
    <row r="94" spans="1:2" x14ac:dyDescent="0.25">
      <c r="A94" s="17"/>
      <c r="B94" s="13"/>
    </row>
    <row r="95" spans="1:2" x14ac:dyDescent="0.25">
      <c r="A95" s="17"/>
      <c r="B95" s="13"/>
    </row>
    <row r="96" spans="1:2" x14ac:dyDescent="0.25">
      <c r="A96" s="17"/>
      <c r="B96" s="13"/>
    </row>
    <row r="97" spans="1:2" x14ac:dyDescent="0.25">
      <c r="A97" s="17"/>
      <c r="B97" s="13"/>
    </row>
    <row r="98" spans="1:2" x14ac:dyDescent="0.25">
      <c r="A98" s="17"/>
      <c r="B98" s="13"/>
    </row>
    <row r="99" spans="1:2" x14ac:dyDescent="0.25">
      <c r="A99" s="17"/>
      <c r="B99" s="13"/>
    </row>
    <row r="100" spans="1:2" x14ac:dyDescent="0.25">
      <c r="A100" s="17"/>
      <c r="B100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41</v>
      </c>
      <c r="C4" s="16" t="s">
        <v>42</v>
      </c>
      <c r="D4" s="16" t="s">
        <v>43</v>
      </c>
      <c r="E4" s="16" t="s">
        <v>44</v>
      </c>
      <c r="F4" s="16" t="s">
        <v>45</v>
      </c>
      <c r="G4" s="16" t="s">
        <v>46</v>
      </c>
      <c r="H4" s="16" t="s">
        <v>47</v>
      </c>
      <c r="I4" s="16" t="s">
        <v>48</v>
      </c>
      <c r="J4" s="16" t="s">
        <v>49</v>
      </c>
      <c r="K4" s="16" t="s">
        <v>50</v>
      </c>
      <c r="L4" s="16" t="s">
        <v>51</v>
      </c>
      <c r="M4" s="16" t="s">
        <v>52</v>
      </c>
    </row>
    <row r="5" spans="1:13" x14ac:dyDescent="0.25">
      <c r="A5" s="18">
        <f>IF(YEAR(DATE('Ustawienia'!$B$5,1,1)+0)='Ustawienia'!$B$5,DATE('Ustawienia'!$B$5,1,1)+0,"")</f>
        <v>46388</v>
      </c>
      <c r="B5" s="19">
        <f>A5</f>
        <v>46388</v>
      </c>
      <c r="C5" s="20" t="str">
        <f>IF(A5="","",IF(COUNTIF('Święta'!$A$5:$A$100,A5)&gt;0,"Święto",IF(WEEKDAY(A5,2)&gt;5,"Weekend","Dzień roboczy")))</f>
        <v>Święto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IF(C5="Dzień roboczy",'Ustawienia'!$B$6,0)</f>
        <v>0</v>
      </c>
      <c r="J5" s="22">
        <f>H5+IF(OR(G5="Urlop",G5="Chorobowe",G5="Lekarz",G5="Odbiór nadgodzin",G5="Delegacja"),I5,IF(G5="Pół dnia urlopu",I5/2,0))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IF(YEAR(DATE('Ustawienia'!$B$5,1,1)+1)='Ustawienia'!$B$5,DATE('Ustawienia'!$B$5,1,1)+1,"")</f>
        <v>46389</v>
      </c>
      <c r="B6" s="19">
        <f>A6</f>
        <v>46389</v>
      </c>
      <c r="C6" s="20" t="str">
        <f>IF(A6="","",IF(COUNTIF('Święta'!$A$5:$A$100,A6)&gt;0,"Święto",IF(WEEKDAY(A6,2)&gt;5,"Weekend","Dzień roboczy")))</f>
        <v>Weekend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IF(C6="Dzień roboczy",'Ustawienia'!$B$6,0)</f>
        <v>0</v>
      </c>
      <c r="J6" s="22">
        <f>H6+IF(OR(G6="Urlop",G6="Chorobowe",G6="Lekarz",G6="Odbiór nadgodzin",G6="Delegacja"),I6,IF(G6="Pół dnia urlopu",I6/2,0))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IF(YEAR(DATE('Ustawienia'!$B$5,1,1)+2)='Ustawienia'!$B$5,DATE('Ustawienia'!$B$5,1,1)+2,"")</f>
        <v>46390</v>
      </c>
      <c r="B7" s="19">
        <f>A7</f>
        <v>46390</v>
      </c>
      <c r="C7" s="20" t="str">
        <f>IF(A7="","",IF(COUNTIF('Święta'!$A$5:$A$100,A7)&gt;0,"Święto",IF(WEEKDAY(A7,2)&gt;5,"Weekend","Dzień roboczy")))</f>
        <v>Weekend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IF(C7="Dzień roboczy",'Ustawienia'!$B$6,0)</f>
        <v>0</v>
      </c>
      <c r="J7" s="22">
        <f>H7+IF(OR(G7="Urlop",G7="Chorobowe",G7="Lekarz",G7="Odbiór nadgodzin",G7="Delegacja"),I7,IF(G7="Pół dnia urlopu",I7/2,0))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IF(YEAR(DATE('Ustawienia'!$B$5,1,1)+3)='Ustawienia'!$B$5,DATE('Ustawienia'!$B$5,1,1)+3,"")</f>
        <v>46391</v>
      </c>
      <c r="B8" s="19">
        <f>A8</f>
        <v>46391</v>
      </c>
      <c r="C8" s="20" t="str">
        <f>IF(A8="","",IF(COUNTIF('Święta'!$A$5:$A$100,A8)&gt;0,"Święto",IF(WEEKDAY(A8,2)&gt;5,"Weekend","Dzień roboczy")))</f>
        <v>Dzień roboczy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IF(C8="Dzień roboczy",'Ustawienia'!$B$6,0)</f>
        <v>8</v>
      </c>
      <c r="J8" s="22">
        <f>H8+IF(OR(G8="Urlop",G8="Chorobowe",G8="Lekarz",G8="Odbiór nadgodzin",G8="Delegacja"),I8,IF(G8="Pół dnia urlopu",I8/2,0))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IF(YEAR(DATE('Ustawienia'!$B$5,1,1)+4)='Ustawienia'!$B$5,DATE('Ustawienia'!$B$5,1,1)+4,"")</f>
        <v>46392</v>
      </c>
      <c r="B9" s="19">
        <f>A9</f>
        <v>46392</v>
      </c>
      <c r="C9" s="20" t="str">
        <f>IF(A9="","",IF(COUNTIF('Święta'!$A$5:$A$100,A9)&gt;0,"Święto",IF(WEEKDAY(A9,2)&gt;5,"Weekend","Dzień roboczy")))</f>
        <v>Dzień roboczy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IF(C9="Dzień roboczy",'Ustawienia'!$B$6,0)</f>
        <v>8</v>
      </c>
      <c r="J9" s="22">
        <f>H9+IF(OR(G9="Urlop",G9="Chorobowe",G9="Lekarz",G9="Odbiór nadgodzin",G9="Delegacja"),I9,IF(G9="Pół dnia urlopu",I9/2,0))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IF(YEAR(DATE('Ustawienia'!$B$5,1,1)+5)='Ustawienia'!$B$5,DATE('Ustawienia'!$B$5,1,1)+5,"")</f>
        <v>46393</v>
      </c>
      <c r="B10" s="19">
        <f>A10</f>
        <v>46393</v>
      </c>
      <c r="C10" s="20" t="str">
        <f>IF(A10="","",IF(COUNTIF('Święta'!$A$5:$A$100,A10)&gt;0,"Święto",IF(WEEKDAY(A10,2)&gt;5,"Weekend","Dzień roboczy")))</f>
        <v>Święto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IF(C10="Dzień roboczy",'Ustawienia'!$B$6,0)</f>
        <v>0</v>
      </c>
      <c r="J10" s="22">
        <f>H10+IF(OR(G10="Urlop",G10="Chorobowe",G10="Lekarz",G10="Odbiór nadgodzin",G10="Delegacja"),I10,IF(G10="Pół dnia urlopu",I10/2,0))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IF(YEAR(DATE('Ustawienia'!$B$5,1,1)+6)='Ustawienia'!$B$5,DATE('Ustawienia'!$B$5,1,1)+6,"")</f>
        <v>46394</v>
      </c>
      <c r="B11" s="19">
        <f>A11</f>
        <v>46394</v>
      </c>
      <c r="C11" s="20" t="str">
        <f>IF(A11="","",IF(COUNTIF('Święta'!$A$5:$A$100,A11)&gt;0,"Święto",IF(WEEKDAY(A11,2)&gt;5,"Weekend","Dzień roboczy")))</f>
        <v>Dzień roboczy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IF(C11="Dzień roboczy",'Ustawienia'!$B$6,0)</f>
        <v>8</v>
      </c>
      <c r="J11" s="22">
        <f>H11+IF(OR(G11="Urlop",G11="Chorobowe",G11="Lekarz",G11="Odbiór nadgodzin",G11="Delegacja"),I11,IF(G11="Pół dnia urlopu",I11/2,0))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IF(YEAR(DATE('Ustawienia'!$B$5,1,1)+7)='Ustawienia'!$B$5,DATE('Ustawienia'!$B$5,1,1)+7,"")</f>
        <v>46395</v>
      </c>
      <c r="B12" s="19">
        <f>A12</f>
        <v>46395</v>
      </c>
      <c r="C12" s="20" t="str">
        <f>IF(A12="","",IF(COUNTIF('Święta'!$A$5:$A$100,A12)&gt;0,"Święto",IF(WEEKDAY(A12,2)&gt;5,"Weekend","Dzień roboczy")))</f>
        <v>Dzień roboczy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IF(C12="Dzień roboczy",'Ustawienia'!$B$6,0)</f>
        <v>8</v>
      </c>
      <c r="J12" s="22">
        <f>H12+IF(OR(G12="Urlop",G12="Chorobowe",G12="Lekarz",G12="Odbiór nadgodzin",G12="Delegacja"),I12,IF(G12="Pół dnia urlopu",I12/2,0))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IF(YEAR(DATE('Ustawienia'!$B$5,1,1)+8)='Ustawienia'!$B$5,DATE('Ustawienia'!$B$5,1,1)+8,"")</f>
        <v>46396</v>
      </c>
      <c r="B13" s="19">
        <f>A13</f>
        <v>46396</v>
      </c>
      <c r="C13" s="20" t="str">
        <f>IF(A13="","",IF(COUNTIF('Święta'!$A$5:$A$100,A13)&gt;0,"Święto",IF(WEEKDAY(A13,2)&gt;5,"Weekend","Dzień roboczy")))</f>
        <v>Weekend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IF(C13="Dzień roboczy",'Ustawienia'!$B$6,0)</f>
        <v>0</v>
      </c>
      <c r="J13" s="22">
        <f>H13+IF(OR(G13="Urlop",G13="Chorobowe",G13="Lekarz",G13="Odbiór nadgodzin",G13="Delegacja"),I13,IF(G13="Pół dnia urlopu",I13/2,0))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IF(YEAR(DATE('Ustawienia'!$B$5,1,1)+9)='Ustawienia'!$B$5,DATE('Ustawienia'!$B$5,1,1)+9,"")</f>
        <v>46397</v>
      </c>
      <c r="B14" s="19">
        <f>A14</f>
        <v>46397</v>
      </c>
      <c r="C14" s="20" t="str">
        <f>IF(A14="","",IF(COUNTIF('Święta'!$A$5:$A$100,A14)&gt;0,"Święto",IF(WEEKDAY(A14,2)&gt;5,"Weekend","Dzień roboczy")))</f>
        <v>Weekend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IF(C14="Dzień roboczy",'Ustawienia'!$B$6,0)</f>
        <v>0</v>
      </c>
      <c r="J14" s="22">
        <f>H14+IF(OR(G14="Urlop",G14="Chorobowe",G14="Lekarz",G14="Odbiór nadgodzin",G14="Delegacja"),I14,IF(G14="Pół dnia urlopu",I14/2,0))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IF(YEAR(DATE('Ustawienia'!$B$5,1,1)+10)='Ustawienia'!$B$5,DATE('Ustawienia'!$B$5,1,1)+10,"")</f>
        <v>46398</v>
      </c>
      <c r="B15" s="19">
        <f>A15</f>
        <v>46398</v>
      </c>
      <c r="C15" s="20" t="str">
        <f>IF(A15="","",IF(COUNTIF('Święta'!$A$5:$A$100,A15)&gt;0,"Święto",IF(WEEKDAY(A15,2)&gt;5,"Weekend","Dzień roboczy")))</f>
        <v>Dzień roboczy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IF(C15="Dzień roboczy",'Ustawienia'!$B$6,0)</f>
        <v>8</v>
      </c>
      <c r="J15" s="22">
        <f>H15+IF(OR(G15="Urlop",G15="Chorobowe",G15="Lekarz",G15="Odbiór nadgodzin",G15="Delegacja"),I15,IF(G15="Pół dnia urlopu",I15/2,0))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IF(YEAR(DATE('Ustawienia'!$B$5,1,1)+11)='Ustawienia'!$B$5,DATE('Ustawienia'!$B$5,1,1)+11,"")</f>
        <v>46399</v>
      </c>
      <c r="B16" s="19">
        <f>A16</f>
        <v>46399</v>
      </c>
      <c r="C16" s="20" t="str">
        <f>IF(A16="","",IF(COUNTIF('Święta'!$A$5:$A$100,A16)&gt;0,"Święto",IF(WEEKDAY(A16,2)&gt;5,"Weekend","Dzień roboczy")))</f>
        <v>Dzień roboczy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IF(C16="Dzień roboczy",'Ustawienia'!$B$6,0)</f>
        <v>8</v>
      </c>
      <c r="J16" s="22">
        <f>H16+IF(OR(G16="Urlop",G16="Chorobowe",G16="Lekarz",G16="Odbiór nadgodzin",G16="Delegacja"),I16,IF(G16="Pół dnia urlopu",I16/2,0))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IF(YEAR(DATE('Ustawienia'!$B$5,1,1)+12)='Ustawienia'!$B$5,DATE('Ustawienia'!$B$5,1,1)+12,"")</f>
        <v>46400</v>
      </c>
      <c r="B17" s="19">
        <f>A17</f>
        <v>46400</v>
      </c>
      <c r="C17" s="20" t="str">
        <f>IF(A17="","",IF(COUNTIF('Święta'!$A$5:$A$100,A17)&gt;0,"Święto",IF(WEEKDAY(A17,2)&gt;5,"Weekend","Dzień roboczy")))</f>
        <v>Dzień roboczy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IF(C17="Dzień roboczy",'Ustawienia'!$B$6,0)</f>
        <v>8</v>
      </c>
      <c r="J17" s="22">
        <f>H17+IF(OR(G17="Urlop",G17="Chorobowe",G17="Lekarz",G17="Odbiór nadgodzin",G17="Delegacja"),I17,IF(G17="Pół dnia urlopu",I17/2,0))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IF(YEAR(DATE('Ustawienia'!$B$5,1,1)+13)='Ustawienia'!$B$5,DATE('Ustawienia'!$B$5,1,1)+13,"")</f>
        <v>46401</v>
      </c>
      <c r="B18" s="19">
        <f>A18</f>
        <v>46401</v>
      </c>
      <c r="C18" s="20" t="str">
        <f>IF(A18="","",IF(COUNTIF('Święta'!$A$5:$A$100,A18)&gt;0,"Święto",IF(WEEKDAY(A18,2)&gt;5,"Weekend","Dzień roboczy")))</f>
        <v>Dzień roboczy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IF(C18="Dzień roboczy",'Ustawienia'!$B$6,0)</f>
        <v>8</v>
      </c>
      <c r="J18" s="22">
        <f>H18+IF(OR(G18="Urlop",G18="Chorobowe",G18="Lekarz",G18="Odbiór nadgodzin",G18="Delegacja"),I18,IF(G18="Pół dnia urlopu",I18/2,0))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IF(YEAR(DATE('Ustawienia'!$B$5,1,1)+14)='Ustawienia'!$B$5,DATE('Ustawienia'!$B$5,1,1)+14,"")</f>
        <v>46402</v>
      </c>
      <c r="B19" s="19">
        <f>A19</f>
        <v>46402</v>
      </c>
      <c r="C19" s="20" t="str">
        <f>IF(A19="","",IF(COUNTIF('Święta'!$A$5:$A$100,A19)&gt;0,"Święto",IF(WEEKDAY(A19,2)&gt;5,"Weekend","Dzień roboczy")))</f>
        <v>Dzień roboczy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IF(C19="Dzień roboczy",'Ustawienia'!$B$6,0)</f>
        <v>8</v>
      </c>
      <c r="J19" s="22">
        <f>H19+IF(OR(G19="Urlop",G19="Chorobowe",G19="Lekarz",G19="Odbiór nadgodzin",G19="Delegacja"),I19,IF(G19="Pół dnia urlopu",I19/2,0))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IF(YEAR(DATE('Ustawienia'!$B$5,1,1)+15)='Ustawienia'!$B$5,DATE('Ustawienia'!$B$5,1,1)+15,"")</f>
        <v>46403</v>
      </c>
      <c r="B20" s="19">
        <f>A20</f>
        <v>46403</v>
      </c>
      <c r="C20" s="20" t="str">
        <f>IF(A20="","",IF(COUNTIF('Święta'!$A$5:$A$100,A20)&gt;0,"Święto",IF(WEEKDAY(A20,2)&gt;5,"Weekend","Dzień roboczy")))</f>
        <v>Weekend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IF(C20="Dzień roboczy",'Ustawienia'!$B$6,0)</f>
        <v>0</v>
      </c>
      <c r="J20" s="22">
        <f>H20+IF(OR(G20="Urlop",G20="Chorobowe",G20="Lekarz",G20="Odbiór nadgodzin",G20="Delegacja"),I20,IF(G20="Pół dnia urlopu",I20/2,0))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IF(YEAR(DATE('Ustawienia'!$B$5,1,1)+16)='Ustawienia'!$B$5,DATE('Ustawienia'!$B$5,1,1)+16,"")</f>
        <v>46404</v>
      </c>
      <c r="B21" s="19">
        <f>A21</f>
        <v>46404</v>
      </c>
      <c r="C21" s="20" t="str">
        <f>IF(A21="","",IF(COUNTIF('Święta'!$A$5:$A$100,A21)&gt;0,"Święto",IF(WEEKDAY(A21,2)&gt;5,"Weekend","Dzień roboczy")))</f>
        <v>Weekend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IF(C21="Dzień roboczy",'Ustawienia'!$B$6,0)</f>
        <v>0</v>
      </c>
      <c r="J21" s="22">
        <f>H21+IF(OR(G21="Urlop",G21="Chorobowe",G21="Lekarz",G21="Odbiór nadgodzin",G21="Delegacja"),I21,IF(G21="Pół dnia urlopu",I21/2,0))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IF(YEAR(DATE('Ustawienia'!$B$5,1,1)+17)='Ustawienia'!$B$5,DATE('Ustawienia'!$B$5,1,1)+17,"")</f>
        <v>46405</v>
      </c>
      <c r="B22" s="19">
        <f>A22</f>
        <v>46405</v>
      </c>
      <c r="C22" s="20" t="str">
        <f>IF(A22="","",IF(COUNTIF('Święta'!$A$5:$A$100,A22)&gt;0,"Święto",IF(WEEKDAY(A22,2)&gt;5,"Weekend","Dzień roboczy")))</f>
        <v>Dzień roboczy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IF(C22="Dzień roboczy",'Ustawienia'!$B$6,0)</f>
        <v>8</v>
      </c>
      <c r="J22" s="22">
        <f>H22+IF(OR(G22="Urlop",G22="Chorobowe",G22="Lekarz",G22="Odbiór nadgodzin",G22="Delegacja"),I22,IF(G22="Pół dnia urlopu",I22/2,0))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IF(YEAR(DATE('Ustawienia'!$B$5,1,1)+18)='Ustawienia'!$B$5,DATE('Ustawienia'!$B$5,1,1)+18,"")</f>
        <v>46406</v>
      </c>
      <c r="B23" s="19">
        <f>A23</f>
        <v>46406</v>
      </c>
      <c r="C23" s="20" t="str">
        <f>IF(A23="","",IF(COUNTIF('Święta'!$A$5:$A$100,A23)&gt;0,"Święto",IF(WEEKDAY(A23,2)&gt;5,"Weekend","Dzień roboczy")))</f>
        <v>Dzień roboczy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IF(C23="Dzień roboczy",'Ustawienia'!$B$6,0)</f>
        <v>8</v>
      </c>
      <c r="J23" s="22">
        <f>H23+IF(OR(G23="Urlop",G23="Chorobowe",G23="Lekarz",G23="Odbiór nadgodzin",G23="Delegacja"),I23,IF(G23="Pół dnia urlopu",I23/2,0))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IF(YEAR(DATE('Ustawienia'!$B$5,1,1)+19)='Ustawienia'!$B$5,DATE('Ustawienia'!$B$5,1,1)+19,"")</f>
        <v>46407</v>
      </c>
      <c r="B24" s="19">
        <f>A24</f>
        <v>46407</v>
      </c>
      <c r="C24" s="20" t="str">
        <f>IF(A24="","",IF(COUNTIF('Święta'!$A$5:$A$100,A24)&gt;0,"Święto",IF(WEEKDAY(A24,2)&gt;5,"Weekend","Dzień roboczy")))</f>
        <v>Dzień roboczy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IF(C24="Dzień roboczy",'Ustawienia'!$B$6,0)</f>
        <v>8</v>
      </c>
      <c r="J24" s="22">
        <f>H24+IF(OR(G24="Urlop",G24="Chorobowe",G24="Lekarz",G24="Odbiór nadgodzin",G24="Delegacja"),I24,IF(G24="Pół dnia urlopu",I24/2,0))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IF(YEAR(DATE('Ustawienia'!$B$5,1,1)+20)='Ustawienia'!$B$5,DATE('Ustawienia'!$B$5,1,1)+20,"")</f>
        <v>46408</v>
      </c>
      <c r="B25" s="19">
        <f>A25</f>
        <v>46408</v>
      </c>
      <c r="C25" s="20" t="str">
        <f>IF(A25="","",IF(COUNTIF('Święta'!$A$5:$A$100,A25)&gt;0,"Święto",IF(WEEKDAY(A25,2)&gt;5,"Weekend","Dzień roboczy")))</f>
        <v>Dzień roboczy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IF(C25="Dzień roboczy",'Ustawienia'!$B$6,0)</f>
        <v>8</v>
      </c>
      <c r="J25" s="22">
        <f>H25+IF(OR(G25="Urlop",G25="Chorobowe",G25="Lekarz",G25="Odbiór nadgodzin",G25="Delegacja"),I25,IF(G25="Pół dnia urlopu",I25/2,0))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IF(YEAR(DATE('Ustawienia'!$B$5,1,1)+21)='Ustawienia'!$B$5,DATE('Ustawienia'!$B$5,1,1)+21,"")</f>
        <v>46409</v>
      </c>
      <c r="B26" s="19">
        <f>A26</f>
        <v>46409</v>
      </c>
      <c r="C26" s="20" t="str">
        <f>IF(A26="","",IF(COUNTIF('Święta'!$A$5:$A$100,A26)&gt;0,"Święto",IF(WEEKDAY(A26,2)&gt;5,"Weekend","Dzień roboczy")))</f>
        <v>Dzień roboczy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IF(C26="Dzień roboczy",'Ustawienia'!$B$6,0)</f>
        <v>8</v>
      </c>
      <c r="J26" s="22">
        <f>H26+IF(OR(G26="Urlop",G26="Chorobowe",G26="Lekarz",G26="Odbiór nadgodzin",G26="Delegacja"),I26,IF(G26="Pół dnia urlopu",I26/2,0))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IF(YEAR(DATE('Ustawienia'!$B$5,1,1)+22)='Ustawienia'!$B$5,DATE('Ustawienia'!$B$5,1,1)+22,"")</f>
        <v>46410</v>
      </c>
      <c r="B27" s="19">
        <f>A27</f>
        <v>46410</v>
      </c>
      <c r="C27" s="20" t="str">
        <f>IF(A27="","",IF(COUNTIF('Święta'!$A$5:$A$100,A27)&gt;0,"Święto",IF(WEEKDAY(A27,2)&gt;5,"Weekend","Dzień roboczy")))</f>
        <v>Weekend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IF(C27="Dzień roboczy",'Ustawienia'!$B$6,0)</f>
        <v>0</v>
      </c>
      <c r="J27" s="22">
        <f>H27+IF(OR(G27="Urlop",G27="Chorobowe",G27="Lekarz",G27="Odbiór nadgodzin",G27="Delegacja"),I27,IF(G27="Pół dnia urlopu",I27/2,0))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IF(YEAR(DATE('Ustawienia'!$B$5,1,1)+23)='Ustawienia'!$B$5,DATE('Ustawienia'!$B$5,1,1)+23,"")</f>
        <v>46411</v>
      </c>
      <c r="B28" s="19">
        <f>A28</f>
        <v>46411</v>
      </c>
      <c r="C28" s="20" t="str">
        <f>IF(A28="","",IF(COUNTIF('Święta'!$A$5:$A$100,A28)&gt;0,"Święto",IF(WEEKDAY(A28,2)&gt;5,"Weekend","Dzień roboczy")))</f>
        <v>Weekend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IF(C28="Dzień roboczy",'Ustawienia'!$B$6,0)</f>
        <v>0</v>
      </c>
      <c r="J28" s="22">
        <f>H28+IF(OR(G28="Urlop",G28="Chorobowe",G28="Lekarz",G28="Odbiór nadgodzin",G28="Delegacja"),I28,IF(G28="Pół dnia urlopu",I28/2,0))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IF(YEAR(DATE('Ustawienia'!$B$5,1,1)+24)='Ustawienia'!$B$5,DATE('Ustawienia'!$B$5,1,1)+24,"")</f>
        <v>46412</v>
      </c>
      <c r="B29" s="19">
        <f>A29</f>
        <v>46412</v>
      </c>
      <c r="C29" s="20" t="str">
        <f>IF(A29="","",IF(COUNTIF('Święta'!$A$5:$A$100,A29)&gt;0,"Święto",IF(WEEKDAY(A29,2)&gt;5,"Weekend","Dzień roboczy")))</f>
        <v>Dzień roboczy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IF(C29="Dzień roboczy",'Ustawienia'!$B$6,0)</f>
        <v>8</v>
      </c>
      <c r="J29" s="22">
        <f>H29+IF(OR(G29="Urlop",G29="Chorobowe",G29="Lekarz",G29="Odbiór nadgodzin",G29="Delegacja"),I29,IF(G29="Pół dnia urlopu",I29/2,0))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IF(YEAR(DATE('Ustawienia'!$B$5,1,1)+25)='Ustawienia'!$B$5,DATE('Ustawienia'!$B$5,1,1)+25,"")</f>
        <v>46413</v>
      </c>
      <c r="B30" s="19">
        <f>A30</f>
        <v>46413</v>
      </c>
      <c r="C30" s="20" t="str">
        <f>IF(A30="","",IF(COUNTIF('Święta'!$A$5:$A$100,A30)&gt;0,"Święto",IF(WEEKDAY(A30,2)&gt;5,"Weekend","Dzień roboczy")))</f>
        <v>Dzień roboczy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IF(C30="Dzień roboczy",'Ustawienia'!$B$6,0)</f>
        <v>8</v>
      </c>
      <c r="J30" s="22">
        <f>H30+IF(OR(G30="Urlop",G30="Chorobowe",G30="Lekarz",G30="Odbiór nadgodzin",G30="Delegacja"),I30,IF(G30="Pół dnia urlopu",I30/2,0))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IF(YEAR(DATE('Ustawienia'!$B$5,1,1)+26)='Ustawienia'!$B$5,DATE('Ustawienia'!$B$5,1,1)+26,"")</f>
        <v>46414</v>
      </c>
      <c r="B31" s="19">
        <f>A31</f>
        <v>46414</v>
      </c>
      <c r="C31" s="20" t="str">
        <f>IF(A31="","",IF(COUNTIF('Święta'!$A$5:$A$100,A31)&gt;0,"Święto",IF(WEEKDAY(A31,2)&gt;5,"Weekend","Dzień roboczy")))</f>
        <v>Dzień roboczy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IF(C31="Dzień roboczy",'Ustawienia'!$B$6,0)</f>
        <v>8</v>
      </c>
      <c r="J31" s="22">
        <f>H31+IF(OR(G31="Urlop",G31="Chorobowe",G31="Lekarz",G31="Odbiór nadgodzin",G31="Delegacja"),I31,IF(G31="Pół dnia urlopu",I31/2,0))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IF(YEAR(DATE('Ustawienia'!$B$5,1,1)+27)='Ustawienia'!$B$5,DATE('Ustawienia'!$B$5,1,1)+27,"")</f>
        <v>46415</v>
      </c>
      <c r="B32" s="19">
        <f>A32</f>
        <v>46415</v>
      </c>
      <c r="C32" s="20" t="str">
        <f>IF(A32="","",IF(COUNTIF('Święta'!$A$5:$A$100,A32)&gt;0,"Święto",IF(WEEKDAY(A32,2)&gt;5,"Weekend","Dzień roboczy")))</f>
        <v>Dzień roboczy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IF(C32="Dzień roboczy",'Ustawienia'!$B$6,0)</f>
        <v>8</v>
      </c>
      <c r="J32" s="22">
        <f>H32+IF(OR(G32="Urlop",G32="Chorobowe",G32="Lekarz",G32="Odbiór nadgodzin",G32="Delegacja"),I32,IF(G32="Pół dnia urlopu",I32/2,0))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IF(YEAR(DATE('Ustawienia'!$B$5,1,1)+28)='Ustawienia'!$B$5,DATE('Ustawienia'!$B$5,1,1)+28,"")</f>
        <v>46416</v>
      </c>
      <c r="B33" s="19">
        <f>A33</f>
        <v>46416</v>
      </c>
      <c r="C33" s="20" t="str">
        <f>IF(A33="","",IF(COUNTIF('Święta'!$A$5:$A$100,A33)&gt;0,"Święto",IF(WEEKDAY(A33,2)&gt;5,"Weekend","Dzień roboczy")))</f>
        <v>Dzień roboczy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IF(C33="Dzień roboczy",'Ustawienia'!$B$6,0)</f>
        <v>8</v>
      </c>
      <c r="J33" s="22">
        <f>H33+IF(OR(G33="Urlop",G33="Chorobowe",G33="Lekarz",G33="Odbiór nadgodzin",G33="Delegacja"),I33,IF(G33="Pół dnia urlopu",I33/2,0))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IF(YEAR(DATE('Ustawienia'!$B$5,1,1)+29)='Ustawienia'!$B$5,DATE('Ustawienia'!$B$5,1,1)+29,"")</f>
        <v>46417</v>
      </c>
      <c r="B34" s="19">
        <f>A34</f>
        <v>46417</v>
      </c>
      <c r="C34" s="20" t="str">
        <f>IF(A34="","",IF(COUNTIF('Święta'!$A$5:$A$100,A34)&gt;0,"Święto",IF(WEEKDAY(A34,2)&gt;5,"Weekend","Dzień roboczy")))</f>
        <v>Weekend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IF(C34="Dzień roboczy",'Ustawienia'!$B$6,0)</f>
        <v>0</v>
      </c>
      <c r="J34" s="22">
        <f>H34+IF(OR(G34="Urlop",G34="Chorobowe",G34="Lekarz",G34="Odbiór nadgodzin",G34="Delegacja"),I34,IF(G34="Pół dnia urlopu",I34/2,0))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IF(YEAR(DATE('Ustawienia'!$B$5,1,1)+30)='Ustawienia'!$B$5,DATE('Ustawienia'!$B$5,1,1)+30,"")</f>
        <v>46418</v>
      </c>
      <c r="B35" s="19">
        <f>A35</f>
        <v>46418</v>
      </c>
      <c r="C35" s="20" t="str">
        <f>IF(A35="","",IF(COUNTIF('Święta'!$A$5:$A$100,A35)&gt;0,"Święto",IF(WEEKDAY(A35,2)&gt;5,"Weekend","Dzień roboczy")))</f>
        <v>Weekend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IF(C35="Dzień roboczy",'Ustawienia'!$B$6,0)</f>
        <v>0</v>
      </c>
      <c r="J35" s="22">
        <f>H35+IF(OR(G35="Urlop",G35="Chorobowe",G35="Lekarz",G35="Odbiór nadgodzin",G35="Delegacja"),I35,IF(G35="Pół dnia urlopu",I35/2,0))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IF(YEAR(DATE('Ustawienia'!$B$5,1,1)+31)='Ustawienia'!$B$5,DATE('Ustawienia'!$B$5,1,1)+31,"")</f>
        <v>46419</v>
      </c>
      <c r="B36" s="19">
        <f>A36</f>
        <v>46419</v>
      </c>
      <c r="C36" s="20" t="str">
        <f>IF(A36="","",IF(COUNTIF('Święta'!$A$5:$A$100,A36)&gt;0,"Święto",IF(WEEKDAY(A36,2)&gt;5,"Weekend","Dzień roboczy")))</f>
        <v>Dzień roboczy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IF(C36="Dzień roboczy",'Ustawienia'!$B$6,0)</f>
        <v>8</v>
      </c>
      <c r="J36" s="22">
        <f>H36+IF(OR(G36="Urlop",G36="Chorobowe",G36="Lekarz",G36="Odbiór nadgodzin",G36="Delegacja"),I36,IF(G36="Pół dnia urlopu",I36/2,0))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IF(YEAR(DATE('Ustawienia'!$B$5,1,1)+32)='Ustawienia'!$B$5,DATE('Ustawienia'!$B$5,1,1)+32,"")</f>
        <v>46420</v>
      </c>
      <c r="B37" s="19">
        <f>A37</f>
        <v>46420</v>
      </c>
      <c r="C37" s="20" t="str">
        <f>IF(A37="","",IF(COUNTIF('Święta'!$A$5:$A$100,A37)&gt;0,"Święto",IF(WEEKDAY(A37,2)&gt;5,"Weekend","Dzień roboczy")))</f>
        <v>Dzień roboczy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IF(C37="Dzień roboczy",'Ustawienia'!$B$6,0)</f>
        <v>8</v>
      </c>
      <c r="J37" s="22">
        <f>H37+IF(OR(G37="Urlop",G37="Chorobowe",G37="Lekarz",G37="Odbiór nadgodzin",G37="Delegacja"),I37,IF(G37="Pół dnia urlopu",I37/2,0))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IF(YEAR(DATE('Ustawienia'!$B$5,1,1)+33)='Ustawienia'!$B$5,DATE('Ustawienia'!$B$5,1,1)+33,"")</f>
        <v>46421</v>
      </c>
      <c r="B38" s="19">
        <f>A38</f>
        <v>46421</v>
      </c>
      <c r="C38" s="20" t="str">
        <f>IF(A38="","",IF(COUNTIF('Święta'!$A$5:$A$100,A38)&gt;0,"Święto",IF(WEEKDAY(A38,2)&gt;5,"Weekend","Dzień roboczy")))</f>
        <v>Dzień roboczy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IF(C38="Dzień roboczy",'Ustawienia'!$B$6,0)</f>
        <v>8</v>
      </c>
      <c r="J38" s="22">
        <f>H38+IF(OR(G38="Urlop",G38="Chorobowe",G38="Lekarz",G38="Odbiór nadgodzin",G38="Delegacja"),I38,IF(G38="Pół dnia urlopu",I38/2,0))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IF(YEAR(DATE('Ustawienia'!$B$5,1,1)+34)='Ustawienia'!$B$5,DATE('Ustawienia'!$B$5,1,1)+34,"")</f>
        <v>46422</v>
      </c>
      <c r="B39" s="19">
        <f>A39</f>
        <v>46422</v>
      </c>
      <c r="C39" s="20" t="str">
        <f>IF(A39="","",IF(COUNTIF('Święta'!$A$5:$A$100,A39)&gt;0,"Święto",IF(WEEKDAY(A39,2)&gt;5,"Weekend","Dzień roboczy")))</f>
        <v>Dzień roboczy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IF(C39="Dzień roboczy",'Ustawienia'!$B$6,0)</f>
        <v>8</v>
      </c>
      <c r="J39" s="22">
        <f>H39+IF(OR(G39="Urlop",G39="Chorobowe",G39="Lekarz",G39="Odbiór nadgodzin",G39="Delegacja"),I39,IF(G39="Pół dnia urlopu",I39/2,0))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IF(YEAR(DATE('Ustawienia'!$B$5,1,1)+35)='Ustawienia'!$B$5,DATE('Ustawienia'!$B$5,1,1)+35,"")</f>
        <v>46423</v>
      </c>
      <c r="B40" s="19">
        <f>A40</f>
        <v>46423</v>
      </c>
      <c r="C40" s="20" t="str">
        <f>IF(A40="","",IF(COUNTIF('Święta'!$A$5:$A$100,A40)&gt;0,"Święto",IF(WEEKDAY(A40,2)&gt;5,"Weekend","Dzień roboczy")))</f>
        <v>Dzień roboczy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IF(C40="Dzień roboczy",'Ustawienia'!$B$6,0)</f>
        <v>8</v>
      </c>
      <c r="J40" s="22">
        <f>H40+IF(OR(G40="Urlop",G40="Chorobowe",G40="Lekarz",G40="Odbiór nadgodzin",G40="Delegacja"),I40,IF(G40="Pół dnia urlopu",I40/2,0))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IF(YEAR(DATE('Ustawienia'!$B$5,1,1)+36)='Ustawienia'!$B$5,DATE('Ustawienia'!$B$5,1,1)+36,"")</f>
        <v>46424</v>
      </c>
      <c r="B41" s="19">
        <f>A41</f>
        <v>46424</v>
      </c>
      <c r="C41" s="20" t="str">
        <f>IF(A41="","",IF(COUNTIF('Święta'!$A$5:$A$100,A41)&gt;0,"Święto",IF(WEEKDAY(A41,2)&gt;5,"Weekend","Dzień roboczy")))</f>
        <v>Weekend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IF(C41="Dzień roboczy",'Ustawienia'!$B$6,0)</f>
        <v>0</v>
      </c>
      <c r="J41" s="22">
        <f>H41+IF(OR(G41="Urlop",G41="Chorobowe",G41="Lekarz",G41="Odbiór nadgodzin",G41="Delegacja"),I41,IF(G41="Pół dnia urlopu",I41/2,0))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IF(YEAR(DATE('Ustawienia'!$B$5,1,1)+37)='Ustawienia'!$B$5,DATE('Ustawienia'!$B$5,1,1)+37,"")</f>
        <v>46425</v>
      </c>
      <c r="B42" s="19">
        <f>A42</f>
        <v>46425</v>
      </c>
      <c r="C42" s="20" t="str">
        <f>IF(A42="","",IF(COUNTIF('Święta'!$A$5:$A$100,A42)&gt;0,"Święto",IF(WEEKDAY(A42,2)&gt;5,"Weekend","Dzień roboczy")))</f>
        <v>Weekend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IF(C42="Dzień roboczy",'Ustawienia'!$B$6,0)</f>
        <v>0</v>
      </c>
      <c r="J42" s="22">
        <f>H42+IF(OR(G42="Urlop",G42="Chorobowe",G42="Lekarz",G42="Odbiór nadgodzin",G42="Delegacja"),I42,IF(G42="Pół dnia urlopu",I42/2,0))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IF(YEAR(DATE('Ustawienia'!$B$5,1,1)+38)='Ustawienia'!$B$5,DATE('Ustawienia'!$B$5,1,1)+38,"")</f>
        <v>46426</v>
      </c>
      <c r="B43" s="19">
        <f>A43</f>
        <v>46426</v>
      </c>
      <c r="C43" s="20" t="str">
        <f>IF(A43="","",IF(COUNTIF('Święta'!$A$5:$A$100,A43)&gt;0,"Święto",IF(WEEKDAY(A43,2)&gt;5,"Weekend","Dzień roboczy")))</f>
        <v>Dzień roboczy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IF(C43="Dzień roboczy",'Ustawienia'!$B$6,0)</f>
        <v>8</v>
      </c>
      <c r="J43" s="22">
        <f>H43+IF(OR(G43="Urlop",G43="Chorobowe",G43="Lekarz",G43="Odbiór nadgodzin",G43="Delegacja"),I43,IF(G43="Pół dnia urlopu",I43/2,0))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IF(YEAR(DATE('Ustawienia'!$B$5,1,1)+39)='Ustawienia'!$B$5,DATE('Ustawienia'!$B$5,1,1)+39,"")</f>
        <v>46427</v>
      </c>
      <c r="B44" s="19">
        <f>A44</f>
        <v>46427</v>
      </c>
      <c r="C44" s="20" t="str">
        <f>IF(A44="","",IF(COUNTIF('Święta'!$A$5:$A$100,A44)&gt;0,"Święto",IF(WEEKDAY(A44,2)&gt;5,"Weekend","Dzień roboczy")))</f>
        <v>Dzień roboczy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IF(C44="Dzień roboczy",'Ustawienia'!$B$6,0)</f>
        <v>8</v>
      </c>
      <c r="J44" s="22">
        <f>H44+IF(OR(G44="Urlop",G44="Chorobowe",G44="Lekarz",G44="Odbiór nadgodzin",G44="Delegacja"),I44,IF(G44="Pół dnia urlopu",I44/2,0))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IF(YEAR(DATE('Ustawienia'!$B$5,1,1)+40)='Ustawienia'!$B$5,DATE('Ustawienia'!$B$5,1,1)+40,"")</f>
        <v>46428</v>
      </c>
      <c r="B45" s="19">
        <f>A45</f>
        <v>46428</v>
      </c>
      <c r="C45" s="20" t="str">
        <f>IF(A45="","",IF(COUNTIF('Święta'!$A$5:$A$100,A45)&gt;0,"Święto",IF(WEEKDAY(A45,2)&gt;5,"Weekend","Dzień roboczy")))</f>
        <v>Dzień roboczy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IF(C45="Dzień roboczy",'Ustawienia'!$B$6,0)</f>
        <v>8</v>
      </c>
      <c r="J45" s="22">
        <f>H45+IF(OR(G45="Urlop",G45="Chorobowe",G45="Lekarz",G45="Odbiór nadgodzin",G45="Delegacja"),I45,IF(G45="Pół dnia urlopu",I45/2,0))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IF(YEAR(DATE('Ustawienia'!$B$5,1,1)+41)='Ustawienia'!$B$5,DATE('Ustawienia'!$B$5,1,1)+41,"")</f>
        <v>46429</v>
      </c>
      <c r="B46" s="19">
        <f>A46</f>
        <v>46429</v>
      </c>
      <c r="C46" s="20" t="str">
        <f>IF(A46="","",IF(COUNTIF('Święta'!$A$5:$A$100,A46)&gt;0,"Święto",IF(WEEKDAY(A46,2)&gt;5,"Weekend","Dzień roboczy")))</f>
        <v>Dzień roboczy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IF(C46="Dzień roboczy",'Ustawienia'!$B$6,0)</f>
        <v>8</v>
      </c>
      <c r="J46" s="22">
        <f>H46+IF(OR(G46="Urlop",G46="Chorobowe",G46="Lekarz",G46="Odbiór nadgodzin",G46="Delegacja"),I46,IF(G46="Pół dnia urlopu",I46/2,0))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IF(YEAR(DATE('Ustawienia'!$B$5,1,1)+42)='Ustawienia'!$B$5,DATE('Ustawienia'!$B$5,1,1)+42,"")</f>
        <v>46430</v>
      </c>
      <c r="B47" s="19">
        <f>A47</f>
        <v>46430</v>
      </c>
      <c r="C47" s="20" t="str">
        <f>IF(A47="","",IF(COUNTIF('Święta'!$A$5:$A$100,A47)&gt;0,"Święto",IF(WEEKDAY(A47,2)&gt;5,"Weekend","Dzień roboczy")))</f>
        <v>Dzień roboczy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IF(C47="Dzień roboczy",'Ustawienia'!$B$6,0)</f>
        <v>8</v>
      </c>
      <c r="J47" s="22">
        <f>H47+IF(OR(G47="Urlop",G47="Chorobowe",G47="Lekarz",G47="Odbiór nadgodzin",G47="Delegacja"),I47,IF(G47="Pół dnia urlopu",I47/2,0))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IF(YEAR(DATE('Ustawienia'!$B$5,1,1)+43)='Ustawienia'!$B$5,DATE('Ustawienia'!$B$5,1,1)+43,"")</f>
        <v>46431</v>
      </c>
      <c r="B48" s="19">
        <f>A48</f>
        <v>46431</v>
      </c>
      <c r="C48" s="20" t="str">
        <f>IF(A48="","",IF(COUNTIF('Święta'!$A$5:$A$100,A48)&gt;0,"Święto",IF(WEEKDAY(A48,2)&gt;5,"Weekend","Dzień roboczy")))</f>
        <v>Weekend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IF(C48="Dzień roboczy",'Ustawienia'!$B$6,0)</f>
        <v>0</v>
      </c>
      <c r="J48" s="22">
        <f>H48+IF(OR(G48="Urlop",G48="Chorobowe",G48="Lekarz",G48="Odbiór nadgodzin",G48="Delegacja"),I48,IF(G48="Pół dnia urlopu",I48/2,0))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IF(YEAR(DATE('Ustawienia'!$B$5,1,1)+44)='Ustawienia'!$B$5,DATE('Ustawienia'!$B$5,1,1)+44,"")</f>
        <v>46432</v>
      </c>
      <c r="B49" s="19">
        <f>A49</f>
        <v>46432</v>
      </c>
      <c r="C49" s="20" t="str">
        <f>IF(A49="","",IF(COUNTIF('Święta'!$A$5:$A$100,A49)&gt;0,"Święto",IF(WEEKDAY(A49,2)&gt;5,"Weekend","Dzień roboczy")))</f>
        <v>Weekend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IF(C49="Dzień roboczy",'Ustawienia'!$B$6,0)</f>
        <v>0</v>
      </c>
      <c r="J49" s="22">
        <f>H49+IF(OR(G49="Urlop",G49="Chorobowe",G49="Lekarz",G49="Odbiór nadgodzin",G49="Delegacja"),I49,IF(G49="Pół dnia urlopu",I49/2,0))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IF(YEAR(DATE('Ustawienia'!$B$5,1,1)+45)='Ustawienia'!$B$5,DATE('Ustawienia'!$B$5,1,1)+45,"")</f>
        <v>46433</v>
      </c>
      <c r="B50" s="19">
        <f>A50</f>
        <v>46433</v>
      </c>
      <c r="C50" s="20" t="str">
        <f>IF(A50="","",IF(COUNTIF('Święta'!$A$5:$A$100,A50)&gt;0,"Święto",IF(WEEKDAY(A50,2)&gt;5,"Weekend","Dzień roboczy")))</f>
        <v>Dzień roboczy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IF(C50="Dzień roboczy",'Ustawienia'!$B$6,0)</f>
        <v>8</v>
      </c>
      <c r="J50" s="22">
        <f>H50+IF(OR(G50="Urlop",G50="Chorobowe",G50="Lekarz",G50="Odbiór nadgodzin",G50="Delegacja"),I50,IF(G50="Pół dnia urlopu",I50/2,0))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IF(YEAR(DATE('Ustawienia'!$B$5,1,1)+46)='Ustawienia'!$B$5,DATE('Ustawienia'!$B$5,1,1)+46,"")</f>
        <v>46434</v>
      </c>
      <c r="B51" s="19">
        <f>A51</f>
        <v>46434</v>
      </c>
      <c r="C51" s="20" t="str">
        <f>IF(A51="","",IF(COUNTIF('Święta'!$A$5:$A$100,A51)&gt;0,"Święto",IF(WEEKDAY(A51,2)&gt;5,"Weekend","Dzień roboczy")))</f>
        <v>Dzień roboczy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IF(C51="Dzień roboczy",'Ustawienia'!$B$6,0)</f>
        <v>8</v>
      </c>
      <c r="J51" s="22">
        <f>H51+IF(OR(G51="Urlop",G51="Chorobowe",G51="Lekarz",G51="Odbiór nadgodzin",G51="Delegacja"),I51,IF(G51="Pół dnia urlopu",I51/2,0))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IF(YEAR(DATE('Ustawienia'!$B$5,1,1)+47)='Ustawienia'!$B$5,DATE('Ustawienia'!$B$5,1,1)+47,"")</f>
        <v>46435</v>
      </c>
      <c r="B52" s="19">
        <f>A52</f>
        <v>46435</v>
      </c>
      <c r="C52" s="20" t="str">
        <f>IF(A52="","",IF(COUNTIF('Święta'!$A$5:$A$100,A52)&gt;0,"Święto",IF(WEEKDAY(A52,2)&gt;5,"Weekend","Dzień roboczy")))</f>
        <v>Dzień roboczy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IF(C52="Dzień roboczy",'Ustawienia'!$B$6,0)</f>
        <v>8</v>
      </c>
      <c r="J52" s="22">
        <f>H52+IF(OR(G52="Urlop",G52="Chorobowe",G52="Lekarz",G52="Odbiór nadgodzin",G52="Delegacja"),I52,IF(G52="Pół dnia urlopu",I52/2,0))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IF(YEAR(DATE('Ustawienia'!$B$5,1,1)+48)='Ustawienia'!$B$5,DATE('Ustawienia'!$B$5,1,1)+48,"")</f>
        <v>46436</v>
      </c>
      <c r="B53" s="19">
        <f>A53</f>
        <v>46436</v>
      </c>
      <c r="C53" s="20" t="str">
        <f>IF(A53="","",IF(COUNTIF('Święta'!$A$5:$A$100,A53)&gt;0,"Święto",IF(WEEKDAY(A53,2)&gt;5,"Weekend","Dzień roboczy")))</f>
        <v>Dzień roboczy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IF(C53="Dzień roboczy",'Ustawienia'!$B$6,0)</f>
        <v>8</v>
      </c>
      <c r="J53" s="22">
        <f>H53+IF(OR(G53="Urlop",G53="Chorobowe",G53="Lekarz",G53="Odbiór nadgodzin",G53="Delegacja"),I53,IF(G53="Pół dnia urlopu",I53/2,0))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IF(YEAR(DATE('Ustawienia'!$B$5,1,1)+49)='Ustawienia'!$B$5,DATE('Ustawienia'!$B$5,1,1)+49,"")</f>
        <v>46437</v>
      </c>
      <c r="B54" s="19">
        <f>A54</f>
        <v>46437</v>
      </c>
      <c r="C54" s="20" t="str">
        <f>IF(A54="","",IF(COUNTIF('Święta'!$A$5:$A$100,A54)&gt;0,"Święto",IF(WEEKDAY(A54,2)&gt;5,"Weekend","Dzień roboczy")))</f>
        <v>Dzień roboczy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IF(C54="Dzień roboczy",'Ustawienia'!$B$6,0)</f>
        <v>8</v>
      </c>
      <c r="J54" s="22">
        <f>H54+IF(OR(G54="Urlop",G54="Chorobowe",G54="Lekarz",G54="Odbiór nadgodzin",G54="Delegacja"),I54,IF(G54="Pół dnia urlopu",I54/2,0))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IF(YEAR(DATE('Ustawienia'!$B$5,1,1)+50)='Ustawienia'!$B$5,DATE('Ustawienia'!$B$5,1,1)+50,"")</f>
        <v>46438</v>
      </c>
      <c r="B55" s="19">
        <f>A55</f>
        <v>46438</v>
      </c>
      <c r="C55" s="20" t="str">
        <f>IF(A55="","",IF(COUNTIF('Święta'!$A$5:$A$100,A55)&gt;0,"Święto",IF(WEEKDAY(A55,2)&gt;5,"Weekend","Dzień roboczy")))</f>
        <v>Weekend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IF(C55="Dzień roboczy",'Ustawienia'!$B$6,0)</f>
        <v>0</v>
      </c>
      <c r="J55" s="22">
        <f>H55+IF(OR(G55="Urlop",G55="Chorobowe",G55="Lekarz",G55="Odbiór nadgodzin",G55="Delegacja"),I55,IF(G55="Pół dnia urlopu",I55/2,0))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IF(YEAR(DATE('Ustawienia'!$B$5,1,1)+51)='Ustawienia'!$B$5,DATE('Ustawienia'!$B$5,1,1)+51,"")</f>
        <v>46439</v>
      </c>
      <c r="B56" s="19">
        <f>A56</f>
        <v>46439</v>
      </c>
      <c r="C56" s="20" t="str">
        <f>IF(A56="","",IF(COUNTIF('Święta'!$A$5:$A$100,A56)&gt;0,"Święto",IF(WEEKDAY(A56,2)&gt;5,"Weekend","Dzień roboczy")))</f>
        <v>Weekend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IF(C56="Dzień roboczy",'Ustawienia'!$B$6,0)</f>
        <v>0</v>
      </c>
      <c r="J56" s="22">
        <f>H56+IF(OR(G56="Urlop",G56="Chorobowe",G56="Lekarz",G56="Odbiór nadgodzin",G56="Delegacja"),I56,IF(G56="Pół dnia urlopu",I56/2,0))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IF(YEAR(DATE('Ustawienia'!$B$5,1,1)+52)='Ustawienia'!$B$5,DATE('Ustawienia'!$B$5,1,1)+52,"")</f>
        <v>46440</v>
      </c>
      <c r="B57" s="19">
        <f>A57</f>
        <v>46440</v>
      </c>
      <c r="C57" s="20" t="str">
        <f>IF(A57="","",IF(COUNTIF('Święta'!$A$5:$A$100,A57)&gt;0,"Święto",IF(WEEKDAY(A57,2)&gt;5,"Weekend","Dzień roboczy")))</f>
        <v>Dzień roboczy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IF(C57="Dzień roboczy",'Ustawienia'!$B$6,0)</f>
        <v>8</v>
      </c>
      <c r="J57" s="22">
        <f>H57+IF(OR(G57="Urlop",G57="Chorobowe",G57="Lekarz",G57="Odbiór nadgodzin",G57="Delegacja"),I57,IF(G57="Pół dnia urlopu",I57/2,0))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IF(YEAR(DATE('Ustawienia'!$B$5,1,1)+53)='Ustawienia'!$B$5,DATE('Ustawienia'!$B$5,1,1)+53,"")</f>
        <v>46441</v>
      </c>
      <c r="B58" s="19">
        <f>A58</f>
        <v>46441</v>
      </c>
      <c r="C58" s="20" t="str">
        <f>IF(A58="","",IF(COUNTIF('Święta'!$A$5:$A$100,A58)&gt;0,"Święto",IF(WEEKDAY(A58,2)&gt;5,"Weekend","Dzień roboczy")))</f>
        <v>Dzień roboczy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IF(C58="Dzień roboczy",'Ustawienia'!$B$6,0)</f>
        <v>8</v>
      </c>
      <c r="J58" s="22">
        <f>H58+IF(OR(G58="Urlop",G58="Chorobowe",G58="Lekarz",G58="Odbiór nadgodzin",G58="Delegacja"),I58,IF(G58="Pół dnia urlopu",I58/2,0))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IF(YEAR(DATE('Ustawienia'!$B$5,1,1)+54)='Ustawienia'!$B$5,DATE('Ustawienia'!$B$5,1,1)+54,"")</f>
        <v>46442</v>
      </c>
      <c r="B59" s="19">
        <f>A59</f>
        <v>46442</v>
      </c>
      <c r="C59" s="20" t="str">
        <f>IF(A59="","",IF(COUNTIF('Święta'!$A$5:$A$100,A59)&gt;0,"Święto",IF(WEEKDAY(A59,2)&gt;5,"Weekend","Dzień roboczy")))</f>
        <v>Dzień roboczy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IF(C59="Dzień roboczy",'Ustawienia'!$B$6,0)</f>
        <v>8</v>
      </c>
      <c r="J59" s="22">
        <f>H59+IF(OR(G59="Urlop",G59="Chorobowe",G59="Lekarz",G59="Odbiór nadgodzin",G59="Delegacja"),I59,IF(G59="Pół dnia urlopu",I59/2,0))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IF(YEAR(DATE('Ustawienia'!$B$5,1,1)+55)='Ustawienia'!$B$5,DATE('Ustawienia'!$B$5,1,1)+55,"")</f>
        <v>46443</v>
      </c>
      <c r="B60" s="19">
        <f>A60</f>
        <v>46443</v>
      </c>
      <c r="C60" s="20" t="str">
        <f>IF(A60="","",IF(COUNTIF('Święta'!$A$5:$A$100,A60)&gt;0,"Święto",IF(WEEKDAY(A60,2)&gt;5,"Weekend","Dzień roboczy")))</f>
        <v>Dzień roboczy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IF(C60="Dzień roboczy",'Ustawienia'!$B$6,0)</f>
        <v>8</v>
      </c>
      <c r="J60" s="22">
        <f>H60+IF(OR(G60="Urlop",G60="Chorobowe",G60="Lekarz",G60="Odbiór nadgodzin",G60="Delegacja"),I60,IF(G60="Pół dnia urlopu",I60/2,0))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IF(YEAR(DATE('Ustawienia'!$B$5,1,1)+56)='Ustawienia'!$B$5,DATE('Ustawienia'!$B$5,1,1)+56,"")</f>
        <v>46444</v>
      </c>
      <c r="B61" s="19">
        <f>A61</f>
        <v>46444</v>
      </c>
      <c r="C61" s="20" t="str">
        <f>IF(A61="","",IF(COUNTIF('Święta'!$A$5:$A$100,A61)&gt;0,"Święto",IF(WEEKDAY(A61,2)&gt;5,"Weekend","Dzień roboczy")))</f>
        <v>Dzień roboczy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IF(C61="Dzień roboczy",'Ustawienia'!$B$6,0)</f>
        <v>8</v>
      </c>
      <c r="J61" s="22">
        <f>H61+IF(OR(G61="Urlop",G61="Chorobowe",G61="Lekarz",G61="Odbiór nadgodzin",G61="Delegacja"),I61,IF(G61="Pół dnia urlopu",I61/2,0))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IF(YEAR(DATE('Ustawienia'!$B$5,1,1)+57)='Ustawienia'!$B$5,DATE('Ustawienia'!$B$5,1,1)+57,"")</f>
        <v>46445</v>
      </c>
      <c r="B62" s="19">
        <f>A62</f>
        <v>46445</v>
      </c>
      <c r="C62" s="20" t="str">
        <f>IF(A62="","",IF(COUNTIF('Święta'!$A$5:$A$100,A62)&gt;0,"Święto",IF(WEEKDAY(A62,2)&gt;5,"Weekend","Dzień roboczy")))</f>
        <v>Weekend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IF(C62="Dzień roboczy",'Ustawienia'!$B$6,0)</f>
        <v>0</v>
      </c>
      <c r="J62" s="22">
        <f>H62+IF(OR(G62="Urlop",G62="Chorobowe",G62="Lekarz",G62="Odbiór nadgodzin",G62="Delegacja"),I62,IF(G62="Pół dnia urlopu",I62/2,0))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IF(YEAR(DATE('Ustawienia'!$B$5,1,1)+58)='Ustawienia'!$B$5,DATE('Ustawienia'!$B$5,1,1)+58,"")</f>
        <v>46446</v>
      </c>
      <c r="B63" s="19">
        <f>A63</f>
        <v>46446</v>
      </c>
      <c r="C63" s="20" t="str">
        <f>IF(A63="","",IF(COUNTIF('Święta'!$A$5:$A$100,A63)&gt;0,"Święto",IF(WEEKDAY(A63,2)&gt;5,"Weekend","Dzień roboczy")))</f>
        <v>Weekend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IF(C63="Dzień roboczy",'Ustawienia'!$B$6,0)</f>
        <v>0</v>
      </c>
      <c r="J63" s="22">
        <f>H63+IF(OR(G63="Urlop",G63="Chorobowe",G63="Lekarz",G63="Odbiór nadgodzin",G63="Delegacja"),I63,IF(G63="Pół dnia urlopu",I63/2,0))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IF(YEAR(DATE('Ustawienia'!$B$5,1,1)+59)='Ustawienia'!$B$5,DATE('Ustawienia'!$B$5,1,1)+59,"")</f>
        <v>46447</v>
      </c>
      <c r="B64" s="19">
        <f>A64</f>
        <v>46447</v>
      </c>
      <c r="C64" s="20" t="str">
        <f>IF(A64="","",IF(COUNTIF('Święta'!$A$5:$A$100,A64)&gt;0,"Święto",IF(WEEKDAY(A64,2)&gt;5,"Weekend","Dzień roboczy")))</f>
        <v>Dzień roboczy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IF(C64="Dzień roboczy",'Ustawienia'!$B$6,0)</f>
        <v>8</v>
      </c>
      <c r="J64" s="22">
        <f>H64+IF(OR(G64="Urlop",G64="Chorobowe",G64="Lekarz",G64="Odbiór nadgodzin",G64="Delegacja"),I64,IF(G64="Pół dnia urlopu",I64/2,0))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IF(YEAR(DATE('Ustawienia'!$B$5,1,1)+60)='Ustawienia'!$B$5,DATE('Ustawienia'!$B$5,1,1)+60,"")</f>
        <v>46448</v>
      </c>
      <c r="B65" s="19">
        <f>A65</f>
        <v>46448</v>
      </c>
      <c r="C65" s="20" t="str">
        <f>IF(A65="","",IF(COUNTIF('Święta'!$A$5:$A$100,A65)&gt;0,"Święto",IF(WEEKDAY(A65,2)&gt;5,"Weekend","Dzień roboczy")))</f>
        <v>Dzień roboczy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IF(C65="Dzień roboczy",'Ustawienia'!$B$6,0)</f>
        <v>8</v>
      </c>
      <c r="J65" s="22">
        <f>H65+IF(OR(G65="Urlop",G65="Chorobowe",G65="Lekarz",G65="Odbiór nadgodzin",G65="Delegacja"),I65,IF(G65="Pół dnia urlopu",I65/2,0))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IF(YEAR(DATE('Ustawienia'!$B$5,1,1)+61)='Ustawienia'!$B$5,DATE('Ustawienia'!$B$5,1,1)+61,"")</f>
        <v>46449</v>
      </c>
      <c r="B66" s="19">
        <f>A66</f>
        <v>46449</v>
      </c>
      <c r="C66" s="20" t="str">
        <f>IF(A66="","",IF(COUNTIF('Święta'!$A$5:$A$100,A66)&gt;0,"Święto",IF(WEEKDAY(A66,2)&gt;5,"Weekend","Dzień roboczy")))</f>
        <v>Dzień roboczy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IF(C66="Dzień roboczy",'Ustawienia'!$B$6,0)</f>
        <v>8</v>
      </c>
      <c r="J66" s="22">
        <f>H66+IF(OR(G66="Urlop",G66="Chorobowe",G66="Lekarz",G66="Odbiór nadgodzin",G66="Delegacja"),I66,IF(G66="Pół dnia urlopu",I66/2,0))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IF(YEAR(DATE('Ustawienia'!$B$5,1,1)+62)='Ustawienia'!$B$5,DATE('Ustawienia'!$B$5,1,1)+62,"")</f>
        <v>46450</v>
      </c>
      <c r="B67" s="19">
        <f>A67</f>
        <v>46450</v>
      </c>
      <c r="C67" s="20" t="str">
        <f>IF(A67="","",IF(COUNTIF('Święta'!$A$5:$A$100,A67)&gt;0,"Święto",IF(WEEKDAY(A67,2)&gt;5,"Weekend","Dzień roboczy")))</f>
        <v>Dzień roboczy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IF(C67="Dzień roboczy",'Ustawienia'!$B$6,0)</f>
        <v>8</v>
      </c>
      <c r="J67" s="22">
        <f>H67+IF(OR(G67="Urlop",G67="Chorobowe",G67="Lekarz",G67="Odbiór nadgodzin",G67="Delegacja"),I67,IF(G67="Pół dnia urlopu",I67/2,0))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IF(YEAR(DATE('Ustawienia'!$B$5,1,1)+63)='Ustawienia'!$B$5,DATE('Ustawienia'!$B$5,1,1)+63,"")</f>
        <v>46451</v>
      </c>
      <c r="B68" s="19">
        <f>A68</f>
        <v>46451</v>
      </c>
      <c r="C68" s="20" t="str">
        <f>IF(A68="","",IF(COUNTIF('Święta'!$A$5:$A$100,A68)&gt;0,"Święto",IF(WEEKDAY(A68,2)&gt;5,"Weekend","Dzień roboczy")))</f>
        <v>Dzień roboczy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IF(C68="Dzień roboczy",'Ustawienia'!$B$6,0)</f>
        <v>8</v>
      </c>
      <c r="J68" s="22">
        <f>H68+IF(OR(G68="Urlop",G68="Chorobowe",G68="Lekarz",G68="Odbiór nadgodzin",G68="Delegacja"),I68,IF(G68="Pół dnia urlopu",I68/2,0))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IF(YEAR(DATE('Ustawienia'!$B$5,1,1)+64)='Ustawienia'!$B$5,DATE('Ustawienia'!$B$5,1,1)+64,"")</f>
        <v>46452</v>
      </c>
      <c r="B69" s="19">
        <f>A69</f>
        <v>46452</v>
      </c>
      <c r="C69" s="20" t="str">
        <f>IF(A69="","",IF(COUNTIF('Święta'!$A$5:$A$100,A69)&gt;0,"Święto",IF(WEEKDAY(A69,2)&gt;5,"Weekend","Dzień roboczy")))</f>
        <v>Weekend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IF(C69="Dzień roboczy",'Ustawienia'!$B$6,0)</f>
        <v>0</v>
      </c>
      <c r="J69" s="22">
        <f>H69+IF(OR(G69="Urlop",G69="Chorobowe",G69="Lekarz",G69="Odbiór nadgodzin",G69="Delegacja"),I69,IF(G69="Pół dnia urlopu",I69/2,0))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IF(YEAR(DATE('Ustawienia'!$B$5,1,1)+65)='Ustawienia'!$B$5,DATE('Ustawienia'!$B$5,1,1)+65,"")</f>
        <v>46453</v>
      </c>
      <c r="B70" s="19">
        <f>A70</f>
        <v>46453</v>
      </c>
      <c r="C70" s="20" t="str">
        <f>IF(A70="","",IF(COUNTIF('Święta'!$A$5:$A$100,A70)&gt;0,"Święto",IF(WEEKDAY(A70,2)&gt;5,"Weekend","Dzień roboczy")))</f>
        <v>Weekend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IF(C70="Dzień roboczy",'Ustawienia'!$B$6,0)</f>
        <v>0</v>
      </c>
      <c r="J70" s="22">
        <f>H70+IF(OR(G70="Urlop",G70="Chorobowe",G70="Lekarz",G70="Odbiór nadgodzin",G70="Delegacja"),I70,IF(G70="Pół dnia urlopu",I70/2,0))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IF(YEAR(DATE('Ustawienia'!$B$5,1,1)+66)='Ustawienia'!$B$5,DATE('Ustawienia'!$B$5,1,1)+66,"")</f>
        <v>46454</v>
      </c>
      <c r="B71" s="19">
        <f>A71</f>
        <v>46454</v>
      </c>
      <c r="C71" s="20" t="str">
        <f>IF(A71="","",IF(COUNTIF('Święta'!$A$5:$A$100,A71)&gt;0,"Święto",IF(WEEKDAY(A71,2)&gt;5,"Weekend","Dzień roboczy")))</f>
        <v>Dzień roboczy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IF(C71="Dzień roboczy",'Ustawienia'!$B$6,0)</f>
        <v>8</v>
      </c>
      <c r="J71" s="22">
        <f>H71+IF(OR(G71="Urlop",G71="Chorobowe",G71="Lekarz",G71="Odbiór nadgodzin",G71="Delegacja"),I71,IF(G71="Pół dnia urlopu",I71/2,0))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IF(YEAR(DATE('Ustawienia'!$B$5,1,1)+67)='Ustawienia'!$B$5,DATE('Ustawienia'!$B$5,1,1)+67,"")</f>
        <v>46455</v>
      </c>
      <c r="B72" s="19">
        <f>A72</f>
        <v>46455</v>
      </c>
      <c r="C72" s="20" t="str">
        <f>IF(A72="","",IF(COUNTIF('Święta'!$A$5:$A$100,A72)&gt;0,"Święto",IF(WEEKDAY(A72,2)&gt;5,"Weekend","Dzień roboczy")))</f>
        <v>Dzień roboczy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IF(C72="Dzień roboczy",'Ustawienia'!$B$6,0)</f>
        <v>8</v>
      </c>
      <c r="J72" s="22">
        <f>H72+IF(OR(G72="Urlop",G72="Chorobowe",G72="Lekarz",G72="Odbiór nadgodzin",G72="Delegacja"),I72,IF(G72="Pół dnia urlopu",I72/2,0))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IF(YEAR(DATE('Ustawienia'!$B$5,1,1)+68)='Ustawienia'!$B$5,DATE('Ustawienia'!$B$5,1,1)+68,"")</f>
        <v>46456</v>
      </c>
      <c r="B73" s="19">
        <f>A73</f>
        <v>46456</v>
      </c>
      <c r="C73" s="20" t="str">
        <f>IF(A73="","",IF(COUNTIF('Święta'!$A$5:$A$100,A73)&gt;0,"Święto",IF(WEEKDAY(A73,2)&gt;5,"Weekend","Dzień roboczy")))</f>
        <v>Dzień roboczy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IF(C73="Dzień roboczy",'Ustawienia'!$B$6,0)</f>
        <v>8</v>
      </c>
      <c r="J73" s="22">
        <f>H73+IF(OR(G73="Urlop",G73="Chorobowe",G73="Lekarz",G73="Odbiór nadgodzin",G73="Delegacja"),I73,IF(G73="Pół dnia urlopu",I73/2,0))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IF(YEAR(DATE('Ustawienia'!$B$5,1,1)+69)='Ustawienia'!$B$5,DATE('Ustawienia'!$B$5,1,1)+69,"")</f>
        <v>46457</v>
      </c>
      <c r="B74" s="19">
        <f>A74</f>
        <v>46457</v>
      </c>
      <c r="C74" s="20" t="str">
        <f>IF(A74="","",IF(COUNTIF('Święta'!$A$5:$A$100,A74)&gt;0,"Święto",IF(WEEKDAY(A74,2)&gt;5,"Weekend","Dzień roboczy")))</f>
        <v>Dzień roboczy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IF(C74="Dzień roboczy",'Ustawienia'!$B$6,0)</f>
        <v>8</v>
      </c>
      <c r="J74" s="22">
        <f>H74+IF(OR(G74="Urlop",G74="Chorobowe",G74="Lekarz",G74="Odbiór nadgodzin",G74="Delegacja"),I74,IF(G74="Pół dnia urlopu",I74/2,0))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IF(YEAR(DATE('Ustawienia'!$B$5,1,1)+70)='Ustawienia'!$B$5,DATE('Ustawienia'!$B$5,1,1)+70,"")</f>
        <v>46458</v>
      </c>
      <c r="B75" s="19">
        <f>A75</f>
        <v>46458</v>
      </c>
      <c r="C75" s="20" t="str">
        <f>IF(A75="","",IF(COUNTIF('Święta'!$A$5:$A$100,A75)&gt;0,"Święto",IF(WEEKDAY(A75,2)&gt;5,"Weekend","Dzień roboczy")))</f>
        <v>Dzień roboczy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IF(C75="Dzień roboczy",'Ustawienia'!$B$6,0)</f>
        <v>8</v>
      </c>
      <c r="J75" s="22">
        <f>H75+IF(OR(G75="Urlop",G75="Chorobowe",G75="Lekarz",G75="Odbiór nadgodzin",G75="Delegacja"),I75,IF(G75="Pół dnia urlopu",I75/2,0))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IF(YEAR(DATE('Ustawienia'!$B$5,1,1)+71)='Ustawienia'!$B$5,DATE('Ustawienia'!$B$5,1,1)+71,"")</f>
        <v>46459</v>
      </c>
      <c r="B76" s="19">
        <f>A76</f>
        <v>46459</v>
      </c>
      <c r="C76" s="20" t="str">
        <f>IF(A76="","",IF(COUNTIF('Święta'!$A$5:$A$100,A76)&gt;0,"Święto",IF(WEEKDAY(A76,2)&gt;5,"Weekend","Dzień roboczy")))</f>
        <v>Weekend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IF(C76="Dzień roboczy",'Ustawienia'!$B$6,0)</f>
        <v>0</v>
      </c>
      <c r="J76" s="22">
        <f>H76+IF(OR(G76="Urlop",G76="Chorobowe",G76="Lekarz",G76="Odbiór nadgodzin",G76="Delegacja"),I76,IF(G76="Pół dnia urlopu",I76/2,0))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IF(YEAR(DATE('Ustawienia'!$B$5,1,1)+72)='Ustawienia'!$B$5,DATE('Ustawienia'!$B$5,1,1)+72,"")</f>
        <v>46460</v>
      </c>
      <c r="B77" s="19">
        <f>A77</f>
        <v>46460</v>
      </c>
      <c r="C77" s="20" t="str">
        <f>IF(A77="","",IF(COUNTIF('Święta'!$A$5:$A$100,A77)&gt;0,"Święto",IF(WEEKDAY(A77,2)&gt;5,"Weekend","Dzień roboczy")))</f>
        <v>Weekend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IF(C77="Dzień roboczy",'Ustawienia'!$B$6,0)</f>
        <v>0</v>
      </c>
      <c r="J77" s="22">
        <f>H77+IF(OR(G77="Urlop",G77="Chorobowe",G77="Lekarz",G77="Odbiór nadgodzin",G77="Delegacja"),I77,IF(G77="Pół dnia urlopu",I77/2,0))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IF(YEAR(DATE('Ustawienia'!$B$5,1,1)+73)='Ustawienia'!$B$5,DATE('Ustawienia'!$B$5,1,1)+73,"")</f>
        <v>46461</v>
      </c>
      <c r="B78" s="19">
        <f>A78</f>
        <v>46461</v>
      </c>
      <c r="C78" s="20" t="str">
        <f>IF(A78="","",IF(COUNTIF('Święta'!$A$5:$A$100,A78)&gt;0,"Święto",IF(WEEKDAY(A78,2)&gt;5,"Weekend","Dzień roboczy")))</f>
        <v>Dzień roboczy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IF(C78="Dzień roboczy",'Ustawienia'!$B$6,0)</f>
        <v>8</v>
      </c>
      <c r="J78" s="22">
        <f>H78+IF(OR(G78="Urlop",G78="Chorobowe",G78="Lekarz",G78="Odbiór nadgodzin",G78="Delegacja"),I78,IF(G78="Pół dnia urlopu",I78/2,0))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IF(YEAR(DATE('Ustawienia'!$B$5,1,1)+74)='Ustawienia'!$B$5,DATE('Ustawienia'!$B$5,1,1)+74,"")</f>
        <v>46462</v>
      </c>
      <c r="B79" s="19">
        <f>A79</f>
        <v>46462</v>
      </c>
      <c r="C79" s="20" t="str">
        <f>IF(A79="","",IF(COUNTIF('Święta'!$A$5:$A$100,A79)&gt;0,"Święto",IF(WEEKDAY(A79,2)&gt;5,"Weekend","Dzień roboczy")))</f>
        <v>Dzień roboczy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IF(C79="Dzień roboczy",'Ustawienia'!$B$6,0)</f>
        <v>8</v>
      </c>
      <c r="J79" s="22">
        <f>H79+IF(OR(G79="Urlop",G79="Chorobowe",G79="Lekarz",G79="Odbiór nadgodzin",G79="Delegacja"),I79,IF(G79="Pół dnia urlopu",I79/2,0))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IF(YEAR(DATE('Ustawienia'!$B$5,1,1)+75)='Ustawienia'!$B$5,DATE('Ustawienia'!$B$5,1,1)+75,"")</f>
        <v>46463</v>
      </c>
      <c r="B80" s="19">
        <f>A80</f>
        <v>46463</v>
      </c>
      <c r="C80" s="20" t="str">
        <f>IF(A80="","",IF(COUNTIF('Święta'!$A$5:$A$100,A80)&gt;0,"Święto",IF(WEEKDAY(A80,2)&gt;5,"Weekend","Dzień roboczy")))</f>
        <v>Dzień roboczy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IF(C80="Dzień roboczy",'Ustawienia'!$B$6,0)</f>
        <v>8</v>
      </c>
      <c r="J80" s="22">
        <f>H80+IF(OR(G80="Urlop",G80="Chorobowe",G80="Lekarz",G80="Odbiór nadgodzin",G80="Delegacja"),I80,IF(G80="Pół dnia urlopu",I80/2,0))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IF(YEAR(DATE('Ustawienia'!$B$5,1,1)+76)='Ustawienia'!$B$5,DATE('Ustawienia'!$B$5,1,1)+76,"")</f>
        <v>46464</v>
      </c>
      <c r="B81" s="19">
        <f>A81</f>
        <v>46464</v>
      </c>
      <c r="C81" s="20" t="str">
        <f>IF(A81="","",IF(COUNTIF('Święta'!$A$5:$A$100,A81)&gt;0,"Święto",IF(WEEKDAY(A81,2)&gt;5,"Weekend","Dzień roboczy")))</f>
        <v>Dzień roboczy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IF(C81="Dzień roboczy",'Ustawienia'!$B$6,0)</f>
        <v>8</v>
      </c>
      <c r="J81" s="22">
        <f>H81+IF(OR(G81="Urlop",G81="Chorobowe",G81="Lekarz",G81="Odbiór nadgodzin",G81="Delegacja"),I81,IF(G81="Pół dnia urlopu",I81/2,0))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IF(YEAR(DATE('Ustawienia'!$B$5,1,1)+77)='Ustawienia'!$B$5,DATE('Ustawienia'!$B$5,1,1)+77,"")</f>
        <v>46465</v>
      </c>
      <c r="B82" s="19">
        <f>A82</f>
        <v>46465</v>
      </c>
      <c r="C82" s="20" t="str">
        <f>IF(A82="","",IF(COUNTIF('Święta'!$A$5:$A$100,A82)&gt;0,"Święto",IF(WEEKDAY(A82,2)&gt;5,"Weekend","Dzień roboczy")))</f>
        <v>Dzień roboczy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IF(C82="Dzień roboczy",'Ustawienia'!$B$6,0)</f>
        <v>8</v>
      </c>
      <c r="J82" s="22">
        <f>H82+IF(OR(G82="Urlop",G82="Chorobowe",G82="Lekarz",G82="Odbiór nadgodzin",G82="Delegacja"),I82,IF(G82="Pół dnia urlopu",I82/2,0))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IF(YEAR(DATE('Ustawienia'!$B$5,1,1)+78)='Ustawienia'!$B$5,DATE('Ustawienia'!$B$5,1,1)+78,"")</f>
        <v>46466</v>
      </c>
      <c r="B83" s="19">
        <f>A83</f>
        <v>46466</v>
      </c>
      <c r="C83" s="20" t="str">
        <f>IF(A83="","",IF(COUNTIF('Święta'!$A$5:$A$100,A83)&gt;0,"Święto",IF(WEEKDAY(A83,2)&gt;5,"Weekend","Dzień roboczy")))</f>
        <v>Weekend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IF(C83="Dzień roboczy",'Ustawienia'!$B$6,0)</f>
        <v>0</v>
      </c>
      <c r="J83" s="22">
        <f>H83+IF(OR(G83="Urlop",G83="Chorobowe",G83="Lekarz",G83="Odbiór nadgodzin",G83="Delegacja"),I83,IF(G83="Pół dnia urlopu",I83/2,0))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IF(YEAR(DATE('Ustawienia'!$B$5,1,1)+79)='Ustawienia'!$B$5,DATE('Ustawienia'!$B$5,1,1)+79,"")</f>
        <v>46467</v>
      </c>
      <c r="B84" s="19">
        <f>A84</f>
        <v>46467</v>
      </c>
      <c r="C84" s="20" t="str">
        <f>IF(A84="","",IF(COUNTIF('Święta'!$A$5:$A$100,A84)&gt;0,"Święto",IF(WEEKDAY(A84,2)&gt;5,"Weekend","Dzień roboczy")))</f>
        <v>Weekend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IF(C84="Dzień roboczy",'Ustawienia'!$B$6,0)</f>
        <v>0</v>
      </c>
      <c r="J84" s="22">
        <f>H84+IF(OR(G84="Urlop",G84="Chorobowe",G84="Lekarz",G84="Odbiór nadgodzin",G84="Delegacja"),I84,IF(G84="Pół dnia urlopu",I84/2,0))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IF(YEAR(DATE('Ustawienia'!$B$5,1,1)+80)='Ustawienia'!$B$5,DATE('Ustawienia'!$B$5,1,1)+80,"")</f>
        <v>46468</v>
      </c>
      <c r="B85" s="19">
        <f>A85</f>
        <v>46468</v>
      </c>
      <c r="C85" s="20" t="str">
        <f>IF(A85="","",IF(COUNTIF('Święta'!$A$5:$A$100,A85)&gt;0,"Święto",IF(WEEKDAY(A85,2)&gt;5,"Weekend","Dzień roboczy")))</f>
        <v>Dzień roboczy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IF(C85="Dzień roboczy",'Ustawienia'!$B$6,0)</f>
        <v>8</v>
      </c>
      <c r="J85" s="22">
        <f>H85+IF(OR(G85="Urlop",G85="Chorobowe",G85="Lekarz",G85="Odbiór nadgodzin",G85="Delegacja"),I85,IF(G85="Pół dnia urlopu",I85/2,0))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IF(YEAR(DATE('Ustawienia'!$B$5,1,1)+81)='Ustawienia'!$B$5,DATE('Ustawienia'!$B$5,1,1)+81,"")</f>
        <v>46469</v>
      </c>
      <c r="B86" s="19">
        <f>A86</f>
        <v>46469</v>
      </c>
      <c r="C86" s="20" t="str">
        <f>IF(A86="","",IF(COUNTIF('Święta'!$A$5:$A$100,A86)&gt;0,"Święto",IF(WEEKDAY(A86,2)&gt;5,"Weekend","Dzień roboczy")))</f>
        <v>Dzień roboczy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IF(C86="Dzień roboczy",'Ustawienia'!$B$6,0)</f>
        <v>8</v>
      </c>
      <c r="J86" s="22">
        <f>H86+IF(OR(G86="Urlop",G86="Chorobowe",G86="Lekarz",G86="Odbiór nadgodzin",G86="Delegacja"),I86,IF(G86="Pół dnia urlopu",I86/2,0))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IF(YEAR(DATE('Ustawienia'!$B$5,1,1)+82)='Ustawienia'!$B$5,DATE('Ustawienia'!$B$5,1,1)+82,"")</f>
        <v>46470</v>
      </c>
      <c r="B87" s="19">
        <f>A87</f>
        <v>46470</v>
      </c>
      <c r="C87" s="20" t="str">
        <f>IF(A87="","",IF(COUNTIF('Święta'!$A$5:$A$100,A87)&gt;0,"Święto",IF(WEEKDAY(A87,2)&gt;5,"Weekend","Dzień roboczy")))</f>
        <v>Dzień roboczy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IF(C87="Dzień roboczy",'Ustawienia'!$B$6,0)</f>
        <v>8</v>
      </c>
      <c r="J87" s="22">
        <f>H87+IF(OR(G87="Urlop",G87="Chorobowe",G87="Lekarz",G87="Odbiór nadgodzin",G87="Delegacja"),I87,IF(G87="Pół dnia urlopu",I87/2,0))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IF(YEAR(DATE('Ustawienia'!$B$5,1,1)+83)='Ustawienia'!$B$5,DATE('Ustawienia'!$B$5,1,1)+83,"")</f>
        <v>46471</v>
      </c>
      <c r="B88" s="19">
        <f>A88</f>
        <v>46471</v>
      </c>
      <c r="C88" s="20" t="str">
        <f>IF(A88="","",IF(COUNTIF('Święta'!$A$5:$A$100,A88)&gt;0,"Święto",IF(WEEKDAY(A88,2)&gt;5,"Weekend","Dzień roboczy")))</f>
        <v>Dzień roboczy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IF(C88="Dzień roboczy",'Ustawienia'!$B$6,0)</f>
        <v>8</v>
      </c>
      <c r="J88" s="22">
        <f>H88+IF(OR(G88="Urlop",G88="Chorobowe",G88="Lekarz",G88="Odbiór nadgodzin",G88="Delegacja"),I88,IF(G88="Pół dnia urlopu",I88/2,0))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IF(YEAR(DATE('Ustawienia'!$B$5,1,1)+84)='Ustawienia'!$B$5,DATE('Ustawienia'!$B$5,1,1)+84,"")</f>
        <v>46472</v>
      </c>
      <c r="B89" s="19">
        <f>A89</f>
        <v>46472</v>
      </c>
      <c r="C89" s="20" t="str">
        <f>IF(A89="","",IF(COUNTIF('Święta'!$A$5:$A$100,A89)&gt;0,"Święto",IF(WEEKDAY(A89,2)&gt;5,"Weekend","Dzień roboczy")))</f>
        <v>Dzień roboczy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IF(C89="Dzień roboczy",'Ustawienia'!$B$6,0)</f>
        <v>8</v>
      </c>
      <c r="J89" s="22">
        <f>H89+IF(OR(G89="Urlop",G89="Chorobowe",G89="Lekarz",G89="Odbiór nadgodzin",G89="Delegacja"),I89,IF(G89="Pół dnia urlopu",I89/2,0))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IF(YEAR(DATE('Ustawienia'!$B$5,1,1)+85)='Ustawienia'!$B$5,DATE('Ustawienia'!$B$5,1,1)+85,"")</f>
        <v>46473</v>
      </c>
      <c r="B90" s="19">
        <f>A90</f>
        <v>46473</v>
      </c>
      <c r="C90" s="20" t="str">
        <f>IF(A90="","",IF(COUNTIF('Święta'!$A$5:$A$100,A90)&gt;0,"Święto",IF(WEEKDAY(A90,2)&gt;5,"Weekend","Dzień roboczy")))</f>
        <v>Weekend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IF(C90="Dzień roboczy",'Ustawienia'!$B$6,0)</f>
        <v>0</v>
      </c>
      <c r="J90" s="22">
        <f>H90+IF(OR(G90="Urlop",G90="Chorobowe",G90="Lekarz",G90="Odbiór nadgodzin",G90="Delegacja"),I90,IF(G90="Pół dnia urlopu",I90/2,0))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IF(YEAR(DATE('Ustawienia'!$B$5,1,1)+86)='Ustawienia'!$B$5,DATE('Ustawienia'!$B$5,1,1)+86,"")</f>
        <v>46474</v>
      </c>
      <c r="B91" s="19">
        <f>A91</f>
        <v>46474</v>
      </c>
      <c r="C91" s="20" t="str">
        <f>IF(A91="","",IF(COUNTIF('Święta'!$A$5:$A$100,A91)&gt;0,"Święto",IF(WEEKDAY(A91,2)&gt;5,"Weekend","Dzień roboczy")))</f>
        <v>Święto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IF(C91="Dzień roboczy",'Ustawienia'!$B$6,0)</f>
        <v>0</v>
      </c>
      <c r="J91" s="22">
        <f>H91+IF(OR(G91="Urlop",G91="Chorobowe",G91="Lekarz",G91="Odbiór nadgodzin",G91="Delegacja"),I91,IF(G91="Pół dnia urlopu",I91/2,0))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IF(YEAR(DATE('Ustawienia'!$B$5,1,1)+87)='Ustawienia'!$B$5,DATE('Ustawienia'!$B$5,1,1)+87,"")</f>
        <v>46475</v>
      </c>
      <c r="B92" s="19">
        <f>A92</f>
        <v>46475</v>
      </c>
      <c r="C92" s="20" t="str">
        <f>IF(A92="","",IF(COUNTIF('Święta'!$A$5:$A$100,A92)&gt;0,"Święto",IF(WEEKDAY(A92,2)&gt;5,"Weekend","Dzień roboczy")))</f>
        <v>Święto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IF(C92="Dzień roboczy",'Ustawienia'!$B$6,0)</f>
        <v>0</v>
      </c>
      <c r="J92" s="22">
        <f>H92+IF(OR(G92="Urlop",G92="Chorobowe",G92="Lekarz",G92="Odbiór nadgodzin",G92="Delegacja"),I92,IF(G92="Pół dnia urlopu",I92/2,0))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IF(YEAR(DATE('Ustawienia'!$B$5,1,1)+88)='Ustawienia'!$B$5,DATE('Ustawienia'!$B$5,1,1)+88,"")</f>
        <v>46476</v>
      </c>
      <c r="B93" s="19">
        <f>A93</f>
        <v>46476</v>
      </c>
      <c r="C93" s="20" t="str">
        <f>IF(A93="","",IF(COUNTIF('Święta'!$A$5:$A$100,A93)&gt;0,"Święto",IF(WEEKDAY(A93,2)&gt;5,"Weekend","Dzień roboczy")))</f>
        <v>Dzień roboczy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IF(C93="Dzień roboczy",'Ustawienia'!$B$6,0)</f>
        <v>8</v>
      </c>
      <c r="J93" s="22">
        <f>H93+IF(OR(G93="Urlop",G93="Chorobowe",G93="Lekarz",G93="Odbiór nadgodzin",G93="Delegacja"),I93,IF(G93="Pół dnia urlopu",I93/2,0))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IF(YEAR(DATE('Ustawienia'!$B$5,1,1)+89)='Ustawienia'!$B$5,DATE('Ustawienia'!$B$5,1,1)+89,"")</f>
        <v>46477</v>
      </c>
      <c r="B94" s="19">
        <f>A94</f>
        <v>46477</v>
      </c>
      <c r="C94" s="20" t="str">
        <f>IF(A94="","",IF(COUNTIF('Święta'!$A$5:$A$100,A94)&gt;0,"Święto",IF(WEEKDAY(A94,2)&gt;5,"Weekend","Dzień roboczy")))</f>
        <v>Dzień roboczy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IF(C94="Dzień roboczy",'Ustawienia'!$B$6,0)</f>
        <v>8</v>
      </c>
      <c r="J94" s="22">
        <f>H94+IF(OR(G94="Urlop",G94="Chorobowe",G94="Lekarz",G94="Odbiór nadgodzin",G94="Delegacja"),I94,IF(G94="Pół dnia urlopu",I94/2,0))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IF(YEAR(DATE('Ustawienia'!$B$5,1,1)+90)='Ustawienia'!$B$5,DATE('Ustawienia'!$B$5,1,1)+90,"")</f>
        <v>46478</v>
      </c>
      <c r="B95" s="19">
        <f>A95</f>
        <v>46478</v>
      </c>
      <c r="C95" s="20" t="str">
        <f>IF(A95="","",IF(COUNTIF('Święta'!$A$5:$A$100,A95)&gt;0,"Święto",IF(WEEKDAY(A95,2)&gt;5,"Weekend","Dzień roboczy")))</f>
        <v>Dzień roboczy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IF(C95="Dzień roboczy",'Ustawienia'!$B$6,0)</f>
        <v>8</v>
      </c>
      <c r="J95" s="22">
        <f>H95+IF(OR(G95="Urlop",G95="Chorobowe",G95="Lekarz",G95="Odbiór nadgodzin",G95="Delegacja"),I95,IF(G95="Pół dnia urlopu",I95/2,0))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IF(YEAR(DATE('Ustawienia'!$B$5,1,1)+91)='Ustawienia'!$B$5,DATE('Ustawienia'!$B$5,1,1)+91,"")</f>
        <v>46479</v>
      </c>
      <c r="B96" s="19">
        <f>A96</f>
        <v>46479</v>
      </c>
      <c r="C96" s="20" t="str">
        <f>IF(A96="","",IF(COUNTIF('Święta'!$A$5:$A$100,A96)&gt;0,"Święto",IF(WEEKDAY(A96,2)&gt;5,"Weekend","Dzień roboczy")))</f>
        <v>Dzień roboczy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IF(C96="Dzień roboczy",'Ustawienia'!$B$6,0)</f>
        <v>8</v>
      </c>
      <c r="J96" s="22">
        <f>H96+IF(OR(G96="Urlop",G96="Chorobowe",G96="Lekarz",G96="Odbiór nadgodzin",G96="Delegacja"),I96,IF(G96="Pół dnia urlopu",I96/2,0))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IF(YEAR(DATE('Ustawienia'!$B$5,1,1)+92)='Ustawienia'!$B$5,DATE('Ustawienia'!$B$5,1,1)+92,"")</f>
        <v>46480</v>
      </c>
      <c r="B97" s="19">
        <f>A97</f>
        <v>46480</v>
      </c>
      <c r="C97" s="20" t="str">
        <f>IF(A97="","",IF(COUNTIF('Święta'!$A$5:$A$100,A97)&gt;0,"Święto",IF(WEEKDAY(A97,2)&gt;5,"Weekend","Dzień roboczy")))</f>
        <v>Weekend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IF(C97="Dzień roboczy",'Ustawienia'!$B$6,0)</f>
        <v>0</v>
      </c>
      <c r="J97" s="22">
        <f>H97+IF(OR(G97="Urlop",G97="Chorobowe",G97="Lekarz",G97="Odbiór nadgodzin",G97="Delegacja"),I97,IF(G97="Pół dnia urlopu",I97/2,0))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IF(YEAR(DATE('Ustawienia'!$B$5,1,1)+93)='Ustawienia'!$B$5,DATE('Ustawienia'!$B$5,1,1)+93,"")</f>
        <v>46481</v>
      </c>
      <c r="B98" s="19">
        <f>A98</f>
        <v>46481</v>
      </c>
      <c r="C98" s="20" t="str">
        <f>IF(A98="","",IF(COUNTIF('Święta'!$A$5:$A$100,A98)&gt;0,"Święto",IF(WEEKDAY(A98,2)&gt;5,"Weekend","Dzień roboczy")))</f>
        <v>Weekend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IF(C98="Dzień roboczy",'Ustawienia'!$B$6,0)</f>
        <v>0</v>
      </c>
      <c r="J98" s="22">
        <f>H98+IF(OR(G98="Urlop",G98="Chorobowe",G98="Lekarz",G98="Odbiór nadgodzin",G98="Delegacja"),I98,IF(G98="Pół dnia urlopu",I98/2,0))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IF(YEAR(DATE('Ustawienia'!$B$5,1,1)+94)='Ustawienia'!$B$5,DATE('Ustawienia'!$B$5,1,1)+94,"")</f>
        <v>46482</v>
      </c>
      <c r="B99" s="19">
        <f>A99</f>
        <v>46482</v>
      </c>
      <c r="C99" s="20" t="str">
        <f>IF(A99="","",IF(COUNTIF('Święta'!$A$5:$A$100,A99)&gt;0,"Święto",IF(WEEKDAY(A99,2)&gt;5,"Weekend","Dzień roboczy")))</f>
        <v>Dzień roboczy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IF(C99="Dzień roboczy",'Ustawienia'!$B$6,0)</f>
        <v>8</v>
      </c>
      <c r="J99" s="22">
        <f>H99+IF(OR(G99="Urlop",G99="Chorobowe",G99="Lekarz",G99="Odbiór nadgodzin",G99="Delegacja"),I99,IF(G99="Pół dnia urlopu",I99/2,0))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IF(YEAR(DATE('Ustawienia'!$B$5,1,1)+95)='Ustawienia'!$B$5,DATE('Ustawienia'!$B$5,1,1)+95,"")</f>
        <v>46483</v>
      </c>
      <c r="B100" s="19">
        <f>A100</f>
        <v>46483</v>
      </c>
      <c r="C100" s="20" t="str">
        <f>IF(A100="","",IF(COUNTIF('Święta'!$A$5:$A$100,A100)&gt;0,"Święto",IF(WEEKDAY(A100,2)&gt;5,"Weekend","Dzień roboczy")))</f>
        <v>Dzień roboczy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IF(C100="Dzień roboczy",'Ustawienia'!$B$6,0)</f>
        <v>8</v>
      </c>
      <c r="J100" s="22">
        <f>H100+IF(OR(G100="Urlop",G100="Chorobowe",G100="Lekarz",G100="Odbiór nadgodzin",G100="Delegacja"),I100,IF(G100="Pół dnia urlopu",I100/2,0))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IF(YEAR(DATE('Ustawienia'!$B$5,1,1)+96)='Ustawienia'!$B$5,DATE('Ustawienia'!$B$5,1,1)+96,"")</f>
        <v>46484</v>
      </c>
      <c r="B101" s="19">
        <f>A101</f>
        <v>46484</v>
      </c>
      <c r="C101" s="20" t="str">
        <f>IF(A101="","",IF(COUNTIF('Święta'!$A$5:$A$100,A101)&gt;0,"Święto",IF(WEEKDAY(A101,2)&gt;5,"Weekend","Dzień roboczy")))</f>
        <v>Dzień roboczy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IF(C101="Dzień roboczy",'Ustawienia'!$B$6,0)</f>
        <v>8</v>
      </c>
      <c r="J101" s="22">
        <f>H101+IF(OR(G101="Urlop",G101="Chorobowe",G101="Lekarz",G101="Odbiór nadgodzin",G101="Delegacja"),I101,IF(G101="Pół dnia urlopu",I101/2,0))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IF(YEAR(DATE('Ustawienia'!$B$5,1,1)+97)='Ustawienia'!$B$5,DATE('Ustawienia'!$B$5,1,1)+97,"")</f>
        <v>46485</v>
      </c>
      <c r="B102" s="19">
        <f>A102</f>
        <v>46485</v>
      </c>
      <c r="C102" s="20" t="str">
        <f>IF(A102="","",IF(COUNTIF('Święta'!$A$5:$A$100,A102)&gt;0,"Święto",IF(WEEKDAY(A102,2)&gt;5,"Weekend","Dzień roboczy")))</f>
        <v>Dzień roboczy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IF(C102="Dzień roboczy",'Ustawienia'!$B$6,0)</f>
        <v>8</v>
      </c>
      <c r="J102" s="22">
        <f>H102+IF(OR(G102="Urlop",G102="Chorobowe",G102="Lekarz",G102="Odbiór nadgodzin",G102="Delegacja"),I102,IF(G102="Pół dnia urlopu",I102/2,0))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IF(YEAR(DATE('Ustawienia'!$B$5,1,1)+98)='Ustawienia'!$B$5,DATE('Ustawienia'!$B$5,1,1)+98,"")</f>
        <v>46486</v>
      </c>
      <c r="B103" s="19">
        <f>A103</f>
        <v>46486</v>
      </c>
      <c r="C103" s="20" t="str">
        <f>IF(A103="","",IF(COUNTIF('Święta'!$A$5:$A$100,A103)&gt;0,"Święto",IF(WEEKDAY(A103,2)&gt;5,"Weekend","Dzień roboczy")))</f>
        <v>Dzień roboczy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IF(C103="Dzień roboczy",'Ustawienia'!$B$6,0)</f>
        <v>8</v>
      </c>
      <c r="J103" s="22">
        <f>H103+IF(OR(G103="Urlop",G103="Chorobowe",G103="Lekarz",G103="Odbiór nadgodzin",G103="Delegacja"),I103,IF(G103="Pół dnia urlopu",I103/2,0))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IF(YEAR(DATE('Ustawienia'!$B$5,1,1)+99)='Ustawienia'!$B$5,DATE('Ustawienia'!$B$5,1,1)+99,"")</f>
        <v>46487</v>
      </c>
      <c r="B104" s="19">
        <f>A104</f>
        <v>46487</v>
      </c>
      <c r="C104" s="20" t="str">
        <f>IF(A104="","",IF(COUNTIF('Święta'!$A$5:$A$100,A104)&gt;0,"Święto",IF(WEEKDAY(A104,2)&gt;5,"Weekend","Dzień roboczy")))</f>
        <v>Weekend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IF(C104="Dzień roboczy",'Ustawienia'!$B$6,0)</f>
        <v>0</v>
      </c>
      <c r="J104" s="22">
        <f>H104+IF(OR(G104="Urlop",G104="Chorobowe",G104="Lekarz",G104="Odbiór nadgodzin",G104="Delegacja"),I104,IF(G104="Pół dnia urlopu",I104/2,0))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IF(YEAR(DATE('Ustawienia'!$B$5,1,1)+100)='Ustawienia'!$B$5,DATE('Ustawienia'!$B$5,1,1)+100,"")</f>
        <v>46488</v>
      </c>
      <c r="B105" s="19">
        <f>A105</f>
        <v>46488</v>
      </c>
      <c r="C105" s="20" t="str">
        <f>IF(A105="","",IF(COUNTIF('Święta'!$A$5:$A$100,A105)&gt;0,"Święto",IF(WEEKDAY(A105,2)&gt;5,"Weekend","Dzień roboczy")))</f>
        <v>Weekend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IF(C105="Dzień roboczy",'Ustawienia'!$B$6,0)</f>
        <v>0</v>
      </c>
      <c r="J105" s="22">
        <f>H105+IF(OR(G105="Urlop",G105="Chorobowe",G105="Lekarz",G105="Odbiór nadgodzin",G105="Delegacja"),I105,IF(G105="Pół dnia urlopu",I105/2,0))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IF(YEAR(DATE('Ustawienia'!$B$5,1,1)+101)='Ustawienia'!$B$5,DATE('Ustawienia'!$B$5,1,1)+101,"")</f>
        <v>46489</v>
      </c>
      <c r="B106" s="19">
        <f>A106</f>
        <v>46489</v>
      </c>
      <c r="C106" s="20" t="str">
        <f>IF(A106="","",IF(COUNTIF('Święta'!$A$5:$A$100,A106)&gt;0,"Święto",IF(WEEKDAY(A106,2)&gt;5,"Weekend","Dzień roboczy")))</f>
        <v>Dzień roboczy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IF(C106="Dzień roboczy",'Ustawienia'!$B$6,0)</f>
        <v>8</v>
      </c>
      <c r="J106" s="22">
        <f>H106+IF(OR(G106="Urlop",G106="Chorobowe",G106="Lekarz",G106="Odbiór nadgodzin",G106="Delegacja"),I106,IF(G106="Pół dnia urlopu",I106/2,0))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IF(YEAR(DATE('Ustawienia'!$B$5,1,1)+102)='Ustawienia'!$B$5,DATE('Ustawienia'!$B$5,1,1)+102,"")</f>
        <v>46490</v>
      </c>
      <c r="B107" s="19">
        <f>A107</f>
        <v>46490</v>
      </c>
      <c r="C107" s="20" t="str">
        <f>IF(A107="","",IF(COUNTIF('Święta'!$A$5:$A$100,A107)&gt;0,"Święto",IF(WEEKDAY(A107,2)&gt;5,"Weekend","Dzień roboczy")))</f>
        <v>Dzień roboczy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IF(C107="Dzień roboczy",'Ustawienia'!$B$6,0)</f>
        <v>8</v>
      </c>
      <c r="J107" s="22">
        <f>H107+IF(OR(G107="Urlop",G107="Chorobowe",G107="Lekarz",G107="Odbiór nadgodzin",G107="Delegacja"),I107,IF(G107="Pół dnia urlopu",I107/2,0))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IF(YEAR(DATE('Ustawienia'!$B$5,1,1)+103)='Ustawienia'!$B$5,DATE('Ustawienia'!$B$5,1,1)+103,"")</f>
        <v>46491</v>
      </c>
      <c r="B108" s="19">
        <f>A108</f>
        <v>46491</v>
      </c>
      <c r="C108" s="20" t="str">
        <f>IF(A108="","",IF(COUNTIF('Święta'!$A$5:$A$100,A108)&gt;0,"Święto",IF(WEEKDAY(A108,2)&gt;5,"Weekend","Dzień roboczy")))</f>
        <v>Dzień roboczy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IF(C108="Dzień roboczy",'Ustawienia'!$B$6,0)</f>
        <v>8</v>
      </c>
      <c r="J108" s="22">
        <f>H108+IF(OR(G108="Urlop",G108="Chorobowe",G108="Lekarz",G108="Odbiór nadgodzin",G108="Delegacja"),I108,IF(G108="Pół dnia urlopu",I108/2,0))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IF(YEAR(DATE('Ustawienia'!$B$5,1,1)+104)='Ustawienia'!$B$5,DATE('Ustawienia'!$B$5,1,1)+104,"")</f>
        <v>46492</v>
      </c>
      <c r="B109" s="19">
        <f>A109</f>
        <v>46492</v>
      </c>
      <c r="C109" s="20" t="str">
        <f>IF(A109="","",IF(COUNTIF('Święta'!$A$5:$A$100,A109)&gt;0,"Święto",IF(WEEKDAY(A109,2)&gt;5,"Weekend","Dzień roboczy")))</f>
        <v>Dzień roboczy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IF(C109="Dzień roboczy",'Ustawienia'!$B$6,0)</f>
        <v>8</v>
      </c>
      <c r="J109" s="22">
        <f>H109+IF(OR(G109="Urlop",G109="Chorobowe",G109="Lekarz",G109="Odbiór nadgodzin",G109="Delegacja"),I109,IF(G109="Pół dnia urlopu",I109/2,0))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IF(YEAR(DATE('Ustawienia'!$B$5,1,1)+105)='Ustawienia'!$B$5,DATE('Ustawienia'!$B$5,1,1)+105,"")</f>
        <v>46493</v>
      </c>
      <c r="B110" s="19">
        <f>A110</f>
        <v>46493</v>
      </c>
      <c r="C110" s="20" t="str">
        <f>IF(A110="","",IF(COUNTIF('Święta'!$A$5:$A$100,A110)&gt;0,"Święto",IF(WEEKDAY(A110,2)&gt;5,"Weekend","Dzień roboczy")))</f>
        <v>Dzień roboczy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IF(C110="Dzień roboczy",'Ustawienia'!$B$6,0)</f>
        <v>8</v>
      </c>
      <c r="J110" s="22">
        <f>H110+IF(OR(G110="Urlop",G110="Chorobowe",G110="Lekarz",G110="Odbiór nadgodzin",G110="Delegacja"),I110,IF(G110="Pół dnia urlopu",I110/2,0))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IF(YEAR(DATE('Ustawienia'!$B$5,1,1)+106)='Ustawienia'!$B$5,DATE('Ustawienia'!$B$5,1,1)+106,"")</f>
        <v>46494</v>
      </c>
      <c r="B111" s="19">
        <f>A111</f>
        <v>46494</v>
      </c>
      <c r="C111" s="20" t="str">
        <f>IF(A111="","",IF(COUNTIF('Święta'!$A$5:$A$100,A111)&gt;0,"Święto",IF(WEEKDAY(A111,2)&gt;5,"Weekend","Dzień roboczy")))</f>
        <v>Weekend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IF(C111="Dzień roboczy",'Ustawienia'!$B$6,0)</f>
        <v>0</v>
      </c>
      <c r="J111" s="22">
        <f>H111+IF(OR(G111="Urlop",G111="Chorobowe",G111="Lekarz",G111="Odbiór nadgodzin",G111="Delegacja"),I111,IF(G111="Pół dnia urlopu",I111/2,0))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IF(YEAR(DATE('Ustawienia'!$B$5,1,1)+107)='Ustawienia'!$B$5,DATE('Ustawienia'!$B$5,1,1)+107,"")</f>
        <v>46495</v>
      </c>
      <c r="B112" s="19">
        <f>A112</f>
        <v>46495</v>
      </c>
      <c r="C112" s="20" t="str">
        <f>IF(A112="","",IF(COUNTIF('Święta'!$A$5:$A$100,A112)&gt;0,"Święto",IF(WEEKDAY(A112,2)&gt;5,"Weekend","Dzień roboczy")))</f>
        <v>Weekend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IF(C112="Dzień roboczy",'Ustawienia'!$B$6,0)</f>
        <v>0</v>
      </c>
      <c r="J112" s="22">
        <f>H112+IF(OR(G112="Urlop",G112="Chorobowe",G112="Lekarz",G112="Odbiór nadgodzin",G112="Delegacja"),I112,IF(G112="Pół dnia urlopu",I112/2,0))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IF(YEAR(DATE('Ustawienia'!$B$5,1,1)+108)='Ustawienia'!$B$5,DATE('Ustawienia'!$B$5,1,1)+108,"")</f>
        <v>46496</v>
      </c>
      <c r="B113" s="19">
        <f>A113</f>
        <v>46496</v>
      </c>
      <c r="C113" s="20" t="str">
        <f>IF(A113="","",IF(COUNTIF('Święta'!$A$5:$A$100,A113)&gt;0,"Święto",IF(WEEKDAY(A113,2)&gt;5,"Weekend","Dzień roboczy")))</f>
        <v>Dzień roboczy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IF(C113="Dzień roboczy",'Ustawienia'!$B$6,0)</f>
        <v>8</v>
      </c>
      <c r="J113" s="22">
        <f>H113+IF(OR(G113="Urlop",G113="Chorobowe",G113="Lekarz",G113="Odbiór nadgodzin",G113="Delegacja"),I113,IF(G113="Pół dnia urlopu",I113/2,0))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IF(YEAR(DATE('Ustawienia'!$B$5,1,1)+109)='Ustawienia'!$B$5,DATE('Ustawienia'!$B$5,1,1)+109,"")</f>
        <v>46497</v>
      </c>
      <c r="B114" s="19">
        <f>A114</f>
        <v>46497</v>
      </c>
      <c r="C114" s="20" t="str">
        <f>IF(A114="","",IF(COUNTIF('Święta'!$A$5:$A$100,A114)&gt;0,"Święto",IF(WEEKDAY(A114,2)&gt;5,"Weekend","Dzień roboczy")))</f>
        <v>Dzień roboczy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IF(C114="Dzień roboczy",'Ustawienia'!$B$6,0)</f>
        <v>8</v>
      </c>
      <c r="J114" s="22">
        <f>H114+IF(OR(G114="Urlop",G114="Chorobowe",G114="Lekarz",G114="Odbiór nadgodzin",G114="Delegacja"),I114,IF(G114="Pół dnia urlopu",I114/2,0))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IF(YEAR(DATE('Ustawienia'!$B$5,1,1)+110)='Ustawienia'!$B$5,DATE('Ustawienia'!$B$5,1,1)+110,"")</f>
        <v>46498</v>
      </c>
      <c r="B115" s="19">
        <f>A115</f>
        <v>46498</v>
      </c>
      <c r="C115" s="20" t="str">
        <f>IF(A115="","",IF(COUNTIF('Święta'!$A$5:$A$100,A115)&gt;0,"Święto",IF(WEEKDAY(A115,2)&gt;5,"Weekend","Dzień roboczy")))</f>
        <v>Dzień roboczy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IF(C115="Dzień roboczy",'Ustawienia'!$B$6,0)</f>
        <v>8</v>
      </c>
      <c r="J115" s="22">
        <f>H115+IF(OR(G115="Urlop",G115="Chorobowe",G115="Lekarz",G115="Odbiór nadgodzin",G115="Delegacja"),I115,IF(G115="Pół dnia urlopu",I115/2,0))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IF(YEAR(DATE('Ustawienia'!$B$5,1,1)+111)='Ustawienia'!$B$5,DATE('Ustawienia'!$B$5,1,1)+111,"")</f>
        <v>46499</v>
      </c>
      <c r="B116" s="19">
        <f>A116</f>
        <v>46499</v>
      </c>
      <c r="C116" s="20" t="str">
        <f>IF(A116="","",IF(COUNTIF('Święta'!$A$5:$A$100,A116)&gt;0,"Święto",IF(WEEKDAY(A116,2)&gt;5,"Weekend","Dzień roboczy")))</f>
        <v>Dzień roboczy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IF(C116="Dzień roboczy",'Ustawienia'!$B$6,0)</f>
        <v>8</v>
      </c>
      <c r="J116" s="22">
        <f>H116+IF(OR(G116="Urlop",G116="Chorobowe",G116="Lekarz",G116="Odbiór nadgodzin",G116="Delegacja"),I116,IF(G116="Pół dnia urlopu",I116/2,0))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IF(YEAR(DATE('Ustawienia'!$B$5,1,1)+112)='Ustawienia'!$B$5,DATE('Ustawienia'!$B$5,1,1)+112,"")</f>
        <v>46500</v>
      </c>
      <c r="B117" s="19">
        <f>A117</f>
        <v>46500</v>
      </c>
      <c r="C117" s="20" t="str">
        <f>IF(A117="","",IF(COUNTIF('Święta'!$A$5:$A$100,A117)&gt;0,"Święto",IF(WEEKDAY(A117,2)&gt;5,"Weekend","Dzień roboczy")))</f>
        <v>Dzień roboczy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IF(C117="Dzień roboczy",'Ustawienia'!$B$6,0)</f>
        <v>8</v>
      </c>
      <c r="J117" s="22">
        <f>H117+IF(OR(G117="Urlop",G117="Chorobowe",G117="Lekarz",G117="Odbiór nadgodzin",G117="Delegacja"),I117,IF(G117="Pół dnia urlopu",I117/2,0))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IF(YEAR(DATE('Ustawienia'!$B$5,1,1)+113)='Ustawienia'!$B$5,DATE('Ustawienia'!$B$5,1,1)+113,"")</f>
        <v>46501</v>
      </c>
      <c r="B118" s="19">
        <f>A118</f>
        <v>46501</v>
      </c>
      <c r="C118" s="20" t="str">
        <f>IF(A118="","",IF(COUNTIF('Święta'!$A$5:$A$100,A118)&gt;0,"Święto",IF(WEEKDAY(A118,2)&gt;5,"Weekend","Dzień roboczy")))</f>
        <v>Weekend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IF(C118="Dzień roboczy",'Ustawienia'!$B$6,0)</f>
        <v>0</v>
      </c>
      <c r="J118" s="22">
        <f>H118+IF(OR(G118="Urlop",G118="Chorobowe",G118="Lekarz",G118="Odbiór nadgodzin",G118="Delegacja"),I118,IF(G118="Pół dnia urlopu",I118/2,0))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IF(YEAR(DATE('Ustawienia'!$B$5,1,1)+114)='Ustawienia'!$B$5,DATE('Ustawienia'!$B$5,1,1)+114,"")</f>
        <v>46502</v>
      </c>
      <c r="B119" s="19">
        <f>A119</f>
        <v>46502</v>
      </c>
      <c r="C119" s="20" t="str">
        <f>IF(A119="","",IF(COUNTIF('Święta'!$A$5:$A$100,A119)&gt;0,"Święto",IF(WEEKDAY(A119,2)&gt;5,"Weekend","Dzień roboczy")))</f>
        <v>Weekend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IF(C119="Dzień roboczy",'Ustawienia'!$B$6,0)</f>
        <v>0</v>
      </c>
      <c r="J119" s="22">
        <f>H119+IF(OR(G119="Urlop",G119="Chorobowe",G119="Lekarz",G119="Odbiór nadgodzin",G119="Delegacja"),I119,IF(G119="Pół dnia urlopu",I119/2,0))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IF(YEAR(DATE('Ustawienia'!$B$5,1,1)+115)='Ustawienia'!$B$5,DATE('Ustawienia'!$B$5,1,1)+115,"")</f>
        <v>46503</v>
      </c>
      <c r="B120" s="19">
        <f>A120</f>
        <v>46503</v>
      </c>
      <c r="C120" s="20" t="str">
        <f>IF(A120="","",IF(COUNTIF('Święta'!$A$5:$A$100,A120)&gt;0,"Święto",IF(WEEKDAY(A120,2)&gt;5,"Weekend","Dzień roboczy")))</f>
        <v>Dzień roboczy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IF(C120="Dzień roboczy",'Ustawienia'!$B$6,0)</f>
        <v>8</v>
      </c>
      <c r="J120" s="22">
        <f>H120+IF(OR(G120="Urlop",G120="Chorobowe",G120="Lekarz",G120="Odbiór nadgodzin",G120="Delegacja"),I120,IF(G120="Pół dnia urlopu",I120/2,0))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IF(YEAR(DATE('Ustawienia'!$B$5,1,1)+116)='Ustawienia'!$B$5,DATE('Ustawienia'!$B$5,1,1)+116,"")</f>
        <v>46504</v>
      </c>
      <c r="B121" s="19">
        <f>A121</f>
        <v>46504</v>
      </c>
      <c r="C121" s="20" t="str">
        <f>IF(A121="","",IF(COUNTIF('Święta'!$A$5:$A$100,A121)&gt;0,"Święto",IF(WEEKDAY(A121,2)&gt;5,"Weekend","Dzień roboczy")))</f>
        <v>Dzień roboczy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IF(C121="Dzień roboczy",'Ustawienia'!$B$6,0)</f>
        <v>8</v>
      </c>
      <c r="J121" s="22">
        <f>H121+IF(OR(G121="Urlop",G121="Chorobowe",G121="Lekarz",G121="Odbiór nadgodzin",G121="Delegacja"),I121,IF(G121="Pół dnia urlopu",I121/2,0))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IF(YEAR(DATE('Ustawienia'!$B$5,1,1)+117)='Ustawienia'!$B$5,DATE('Ustawienia'!$B$5,1,1)+117,"")</f>
        <v>46505</v>
      </c>
      <c r="B122" s="19">
        <f>A122</f>
        <v>46505</v>
      </c>
      <c r="C122" s="20" t="str">
        <f>IF(A122="","",IF(COUNTIF('Święta'!$A$5:$A$100,A122)&gt;0,"Święto",IF(WEEKDAY(A122,2)&gt;5,"Weekend","Dzień roboczy")))</f>
        <v>Dzień roboczy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IF(C122="Dzień roboczy",'Ustawienia'!$B$6,0)</f>
        <v>8</v>
      </c>
      <c r="J122" s="22">
        <f>H122+IF(OR(G122="Urlop",G122="Chorobowe",G122="Lekarz",G122="Odbiór nadgodzin",G122="Delegacja"),I122,IF(G122="Pół dnia urlopu",I122/2,0))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IF(YEAR(DATE('Ustawienia'!$B$5,1,1)+118)='Ustawienia'!$B$5,DATE('Ustawienia'!$B$5,1,1)+118,"")</f>
        <v>46506</v>
      </c>
      <c r="B123" s="19">
        <f>A123</f>
        <v>46506</v>
      </c>
      <c r="C123" s="20" t="str">
        <f>IF(A123="","",IF(COUNTIF('Święta'!$A$5:$A$100,A123)&gt;0,"Święto",IF(WEEKDAY(A123,2)&gt;5,"Weekend","Dzień roboczy")))</f>
        <v>Dzień roboczy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IF(C123="Dzień roboczy",'Ustawienia'!$B$6,0)</f>
        <v>8</v>
      </c>
      <c r="J123" s="22">
        <f>H123+IF(OR(G123="Urlop",G123="Chorobowe",G123="Lekarz",G123="Odbiór nadgodzin",G123="Delegacja"),I123,IF(G123="Pół dnia urlopu",I123/2,0))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IF(YEAR(DATE('Ustawienia'!$B$5,1,1)+119)='Ustawienia'!$B$5,DATE('Ustawienia'!$B$5,1,1)+119,"")</f>
        <v>46507</v>
      </c>
      <c r="B124" s="19">
        <f>A124</f>
        <v>46507</v>
      </c>
      <c r="C124" s="20" t="str">
        <f>IF(A124="","",IF(COUNTIF('Święta'!$A$5:$A$100,A124)&gt;0,"Święto",IF(WEEKDAY(A124,2)&gt;5,"Weekend","Dzień roboczy")))</f>
        <v>Dzień roboczy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IF(C124="Dzień roboczy",'Ustawienia'!$B$6,0)</f>
        <v>8</v>
      </c>
      <c r="J124" s="22">
        <f>H124+IF(OR(G124="Urlop",G124="Chorobowe",G124="Lekarz",G124="Odbiór nadgodzin",G124="Delegacja"),I124,IF(G124="Pół dnia urlopu",I124/2,0))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IF(YEAR(DATE('Ustawienia'!$B$5,1,1)+120)='Ustawienia'!$B$5,DATE('Ustawienia'!$B$5,1,1)+120,"")</f>
        <v>46508</v>
      </c>
      <c r="B125" s="19">
        <f>A125</f>
        <v>46508</v>
      </c>
      <c r="C125" s="20" t="str">
        <f>IF(A125="","",IF(COUNTIF('Święta'!$A$5:$A$100,A125)&gt;0,"Święto",IF(WEEKDAY(A125,2)&gt;5,"Weekend","Dzień roboczy")))</f>
        <v>Święto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IF(C125="Dzień roboczy",'Ustawienia'!$B$6,0)</f>
        <v>0</v>
      </c>
      <c r="J125" s="22">
        <f>H125+IF(OR(G125="Urlop",G125="Chorobowe",G125="Lekarz",G125="Odbiór nadgodzin",G125="Delegacja"),I125,IF(G125="Pół dnia urlopu",I125/2,0))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IF(YEAR(DATE('Ustawienia'!$B$5,1,1)+121)='Ustawienia'!$B$5,DATE('Ustawienia'!$B$5,1,1)+121,"")</f>
        <v>46509</v>
      </c>
      <c r="B126" s="19">
        <f>A126</f>
        <v>46509</v>
      </c>
      <c r="C126" s="20" t="str">
        <f>IF(A126="","",IF(COUNTIF('Święta'!$A$5:$A$100,A126)&gt;0,"Święto",IF(WEEKDAY(A126,2)&gt;5,"Weekend","Dzień roboczy")))</f>
        <v>Weekend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IF(C126="Dzień roboczy",'Ustawienia'!$B$6,0)</f>
        <v>0</v>
      </c>
      <c r="J126" s="22">
        <f>H126+IF(OR(G126="Urlop",G126="Chorobowe",G126="Lekarz",G126="Odbiór nadgodzin",G126="Delegacja"),I126,IF(G126="Pół dnia urlopu",I126/2,0))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IF(YEAR(DATE('Ustawienia'!$B$5,1,1)+122)='Ustawienia'!$B$5,DATE('Ustawienia'!$B$5,1,1)+122,"")</f>
        <v>46510</v>
      </c>
      <c r="B127" s="19">
        <f>A127</f>
        <v>46510</v>
      </c>
      <c r="C127" s="20" t="str">
        <f>IF(A127="","",IF(COUNTIF('Święta'!$A$5:$A$100,A127)&gt;0,"Święto",IF(WEEKDAY(A127,2)&gt;5,"Weekend","Dzień roboczy")))</f>
        <v>Święto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IF(C127="Dzień roboczy",'Ustawienia'!$B$6,0)</f>
        <v>0</v>
      </c>
      <c r="J127" s="22">
        <f>H127+IF(OR(G127="Urlop",G127="Chorobowe",G127="Lekarz",G127="Odbiór nadgodzin",G127="Delegacja"),I127,IF(G127="Pół dnia urlopu",I127/2,0))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IF(YEAR(DATE('Ustawienia'!$B$5,1,1)+123)='Ustawienia'!$B$5,DATE('Ustawienia'!$B$5,1,1)+123,"")</f>
        <v>46511</v>
      </c>
      <c r="B128" s="19">
        <f>A128</f>
        <v>46511</v>
      </c>
      <c r="C128" s="20" t="str">
        <f>IF(A128="","",IF(COUNTIF('Święta'!$A$5:$A$100,A128)&gt;0,"Święto",IF(WEEKDAY(A128,2)&gt;5,"Weekend","Dzień roboczy")))</f>
        <v>Dzień roboczy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IF(C128="Dzień roboczy",'Ustawienia'!$B$6,0)</f>
        <v>8</v>
      </c>
      <c r="J128" s="22">
        <f>H128+IF(OR(G128="Urlop",G128="Chorobowe",G128="Lekarz",G128="Odbiór nadgodzin",G128="Delegacja"),I128,IF(G128="Pół dnia urlopu",I128/2,0))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IF(YEAR(DATE('Ustawienia'!$B$5,1,1)+124)='Ustawienia'!$B$5,DATE('Ustawienia'!$B$5,1,1)+124,"")</f>
        <v>46512</v>
      </c>
      <c r="B129" s="19">
        <f>A129</f>
        <v>46512</v>
      </c>
      <c r="C129" s="20" t="str">
        <f>IF(A129="","",IF(COUNTIF('Święta'!$A$5:$A$100,A129)&gt;0,"Święto",IF(WEEKDAY(A129,2)&gt;5,"Weekend","Dzień roboczy")))</f>
        <v>Dzień roboczy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IF(C129="Dzień roboczy",'Ustawienia'!$B$6,0)</f>
        <v>8</v>
      </c>
      <c r="J129" s="22">
        <f>H129+IF(OR(G129="Urlop",G129="Chorobowe",G129="Lekarz",G129="Odbiór nadgodzin",G129="Delegacja"),I129,IF(G129="Pół dnia urlopu",I129/2,0))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IF(YEAR(DATE('Ustawienia'!$B$5,1,1)+125)='Ustawienia'!$B$5,DATE('Ustawienia'!$B$5,1,1)+125,"")</f>
        <v>46513</v>
      </c>
      <c r="B130" s="19">
        <f>A130</f>
        <v>46513</v>
      </c>
      <c r="C130" s="20" t="str">
        <f>IF(A130="","",IF(COUNTIF('Święta'!$A$5:$A$100,A130)&gt;0,"Święto",IF(WEEKDAY(A130,2)&gt;5,"Weekend","Dzień roboczy")))</f>
        <v>Dzień roboczy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IF(C130="Dzień roboczy",'Ustawienia'!$B$6,0)</f>
        <v>8</v>
      </c>
      <c r="J130" s="22">
        <f>H130+IF(OR(G130="Urlop",G130="Chorobowe",G130="Lekarz",G130="Odbiór nadgodzin",G130="Delegacja"),I130,IF(G130="Pół dnia urlopu",I130/2,0))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IF(YEAR(DATE('Ustawienia'!$B$5,1,1)+126)='Ustawienia'!$B$5,DATE('Ustawienia'!$B$5,1,1)+126,"")</f>
        <v>46514</v>
      </c>
      <c r="B131" s="19">
        <f>A131</f>
        <v>46514</v>
      </c>
      <c r="C131" s="20" t="str">
        <f>IF(A131="","",IF(COUNTIF('Święta'!$A$5:$A$100,A131)&gt;0,"Święto",IF(WEEKDAY(A131,2)&gt;5,"Weekend","Dzień roboczy")))</f>
        <v>Dzień roboczy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IF(C131="Dzień roboczy",'Ustawienia'!$B$6,0)</f>
        <v>8</v>
      </c>
      <c r="J131" s="22">
        <f>H131+IF(OR(G131="Urlop",G131="Chorobowe",G131="Lekarz",G131="Odbiór nadgodzin",G131="Delegacja"),I131,IF(G131="Pół dnia urlopu",I131/2,0))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IF(YEAR(DATE('Ustawienia'!$B$5,1,1)+127)='Ustawienia'!$B$5,DATE('Ustawienia'!$B$5,1,1)+127,"")</f>
        <v>46515</v>
      </c>
      <c r="B132" s="19">
        <f>A132</f>
        <v>46515</v>
      </c>
      <c r="C132" s="20" t="str">
        <f>IF(A132="","",IF(COUNTIF('Święta'!$A$5:$A$100,A132)&gt;0,"Święto",IF(WEEKDAY(A132,2)&gt;5,"Weekend","Dzień roboczy")))</f>
        <v>Weekend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IF(C132="Dzień roboczy",'Ustawienia'!$B$6,0)</f>
        <v>0</v>
      </c>
      <c r="J132" s="22">
        <f>H132+IF(OR(G132="Urlop",G132="Chorobowe",G132="Lekarz",G132="Odbiór nadgodzin",G132="Delegacja"),I132,IF(G132="Pół dnia urlopu",I132/2,0))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IF(YEAR(DATE('Ustawienia'!$B$5,1,1)+128)='Ustawienia'!$B$5,DATE('Ustawienia'!$B$5,1,1)+128,"")</f>
        <v>46516</v>
      </c>
      <c r="B133" s="19">
        <f>A133</f>
        <v>46516</v>
      </c>
      <c r="C133" s="20" t="str">
        <f>IF(A133="","",IF(COUNTIF('Święta'!$A$5:$A$100,A133)&gt;0,"Święto",IF(WEEKDAY(A133,2)&gt;5,"Weekend","Dzień roboczy")))</f>
        <v>Weekend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IF(C133="Dzień roboczy",'Ustawienia'!$B$6,0)</f>
        <v>0</v>
      </c>
      <c r="J133" s="22">
        <f>H133+IF(OR(G133="Urlop",G133="Chorobowe",G133="Lekarz",G133="Odbiór nadgodzin",G133="Delegacja"),I133,IF(G133="Pół dnia urlopu",I133/2,0))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IF(YEAR(DATE('Ustawienia'!$B$5,1,1)+129)='Ustawienia'!$B$5,DATE('Ustawienia'!$B$5,1,1)+129,"")</f>
        <v>46517</v>
      </c>
      <c r="B134" s="19">
        <f>A134</f>
        <v>46517</v>
      </c>
      <c r="C134" s="20" t="str">
        <f>IF(A134="","",IF(COUNTIF('Święta'!$A$5:$A$100,A134)&gt;0,"Święto",IF(WEEKDAY(A134,2)&gt;5,"Weekend","Dzień roboczy")))</f>
        <v>Dzień roboczy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IF(C134="Dzień roboczy",'Ustawienia'!$B$6,0)</f>
        <v>8</v>
      </c>
      <c r="J134" s="22">
        <f>H134+IF(OR(G134="Urlop",G134="Chorobowe",G134="Lekarz",G134="Odbiór nadgodzin",G134="Delegacja"),I134,IF(G134="Pół dnia urlopu",I134/2,0))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IF(YEAR(DATE('Ustawienia'!$B$5,1,1)+130)='Ustawienia'!$B$5,DATE('Ustawienia'!$B$5,1,1)+130,"")</f>
        <v>46518</v>
      </c>
      <c r="B135" s="19">
        <f>A135</f>
        <v>46518</v>
      </c>
      <c r="C135" s="20" t="str">
        <f>IF(A135="","",IF(COUNTIF('Święta'!$A$5:$A$100,A135)&gt;0,"Święto",IF(WEEKDAY(A135,2)&gt;5,"Weekend","Dzień roboczy")))</f>
        <v>Dzień roboczy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IF(C135="Dzień roboczy",'Ustawienia'!$B$6,0)</f>
        <v>8</v>
      </c>
      <c r="J135" s="22">
        <f>H135+IF(OR(G135="Urlop",G135="Chorobowe",G135="Lekarz",G135="Odbiór nadgodzin",G135="Delegacja"),I135,IF(G135="Pół dnia urlopu",I135/2,0))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IF(YEAR(DATE('Ustawienia'!$B$5,1,1)+131)='Ustawienia'!$B$5,DATE('Ustawienia'!$B$5,1,1)+131,"")</f>
        <v>46519</v>
      </c>
      <c r="B136" s="19">
        <f>A136</f>
        <v>46519</v>
      </c>
      <c r="C136" s="20" t="str">
        <f>IF(A136="","",IF(COUNTIF('Święta'!$A$5:$A$100,A136)&gt;0,"Święto",IF(WEEKDAY(A136,2)&gt;5,"Weekend","Dzień roboczy")))</f>
        <v>Dzień roboczy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IF(C136="Dzień roboczy",'Ustawienia'!$B$6,0)</f>
        <v>8</v>
      </c>
      <c r="J136" s="22">
        <f>H136+IF(OR(G136="Urlop",G136="Chorobowe",G136="Lekarz",G136="Odbiór nadgodzin",G136="Delegacja"),I136,IF(G136="Pół dnia urlopu",I136/2,0))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IF(YEAR(DATE('Ustawienia'!$B$5,1,1)+132)='Ustawienia'!$B$5,DATE('Ustawienia'!$B$5,1,1)+132,"")</f>
        <v>46520</v>
      </c>
      <c r="B137" s="19">
        <f>A137</f>
        <v>46520</v>
      </c>
      <c r="C137" s="20" t="str">
        <f>IF(A137="","",IF(COUNTIF('Święta'!$A$5:$A$100,A137)&gt;0,"Święto",IF(WEEKDAY(A137,2)&gt;5,"Weekend","Dzień roboczy")))</f>
        <v>Dzień roboczy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IF(C137="Dzień roboczy",'Ustawienia'!$B$6,0)</f>
        <v>8</v>
      </c>
      <c r="J137" s="22">
        <f>H137+IF(OR(G137="Urlop",G137="Chorobowe",G137="Lekarz",G137="Odbiór nadgodzin",G137="Delegacja"),I137,IF(G137="Pół dnia urlopu",I137/2,0))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IF(YEAR(DATE('Ustawienia'!$B$5,1,1)+133)='Ustawienia'!$B$5,DATE('Ustawienia'!$B$5,1,1)+133,"")</f>
        <v>46521</v>
      </c>
      <c r="B138" s="19">
        <f>A138</f>
        <v>46521</v>
      </c>
      <c r="C138" s="20" t="str">
        <f>IF(A138="","",IF(COUNTIF('Święta'!$A$5:$A$100,A138)&gt;0,"Święto",IF(WEEKDAY(A138,2)&gt;5,"Weekend","Dzień roboczy")))</f>
        <v>Dzień roboczy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IF(C138="Dzień roboczy",'Ustawienia'!$B$6,0)</f>
        <v>8</v>
      </c>
      <c r="J138" s="22">
        <f>H138+IF(OR(G138="Urlop",G138="Chorobowe",G138="Lekarz",G138="Odbiór nadgodzin",G138="Delegacja"),I138,IF(G138="Pół dnia urlopu",I138/2,0))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IF(YEAR(DATE('Ustawienia'!$B$5,1,1)+134)='Ustawienia'!$B$5,DATE('Ustawienia'!$B$5,1,1)+134,"")</f>
        <v>46522</v>
      </c>
      <c r="B139" s="19">
        <f>A139</f>
        <v>46522</v>
      </c>
      <c r="C139" s="20" t="str">
        <f>IF(A139="","",IF(COUNTIF('Święta'!$A$5:$A$100,A139)&gt;0,"Święto",IF(WEEKDAY(A139,2)&gt;5,"Weekend","Dzień roboczy")))</f>
        <v>Weekend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IF(C139="Dzień roboczy",'Ustawienia'!$B$6,0)</f>
        <v>0</v>
      </c>
      <c r="J139" s="22">
        <f>H139+IF(OR(G139="Urlop",G139="Chorobowe",G139="Lekarz",G139="Odbiór nadgodzin",G139="Delegacja"),I139,IF(G139="Pół dnia urlopu",I139/2,0))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IF(YEAR(DATE('Ustawienia'!$B$5,1,1)+135)='Ustawienia'!$B$5,DATE('Ustawienia'!$B$5,1,1)+135,"")</f>
        <v>46523</v>
      </c>
      <c r="B140" s="19">
        <f>A140</f>
        <v>46523</v>
      </c>
      <c r="C140" s="20" t="str">
        <f>IF(A140="","",IF(COUNTIF('Święta'!$A$5:$A$100,A140)&gt;0,"Święto",IF(WEEKDAY(A140,2)&gt;5,"Weekend","Dzień roboczy")))</f>
        <v>Święto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IF(C140="Dzień roboczy",'Ustawienia'!$B$6,0)</f>
        <v>0</v>
      </c>
      <c r="J140" s="22">
        <f>H140+IF(OR(G140="Urlop",G140="Chorobowe",G140="Lekarz",G140="Odbiór nadgodzin",G140="Delegacja"),I140,IF(G140="Pół dnia urlopu",I140/2,0))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IF(YEAR(DATE('Ustawienia'!$B$5,1,1)+136)='Ustawienia'!$B$5,DATE('Ustawienia'!$B$5,1,1)+136,"")</f>
        <v>46524</v>
      </c>
      <c r="B141" s="19">
        <f>A141</f>
        <v>46524</v>
      </c>
      <c r="C141" s="20" t="str">
        <f>IF(A141="","",IF(COUNTIF('Święta'!$A$5:$A$100,A141)&gt;0,"Święto",IF(WEEKDAY(A141,2)&gt;5,"Weekend","Dzień roboczy")))</f>
        <v>Dzień roboczy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IF(C141="Dzień roboczy",'Ustawienia'!$B$6,0)</f>
        <v>8</v>
      </c>
      <c r="J141" s="22">
        <f>H141+IF(OR(G141="Urlop",G141="Chorobowe",G141="Lekarz",G141="Odbiór nadgodzin",G141="Delegacja"),I141,IF(G141="Pół dnia urlopu",I141/2,0))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IF(YEAR(DATE('Ustawienia'!$B$5,1,1)+137)='Ustawienia'!$B$5,DATE('Ustawienia'!$B$5,1,1)+137,"")</f>
        <v>46525</v>
      </c>
      <c r="B142" s="19">
        <f>A142</f>
        <v>46525</v>
      </c>
      <c r="C142" s="20" t="str">
        <f>IF(A142="","",IF(COUNTIF('Święta'!$A$5:$A$100,A142)&gt;0,"Święto",IF(WEEKDAY(A142,2)&gt;5,"Weekend","Dzień roboczy")))</f>
        <v>Dzień roboczy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IF(C142="Dzień roboczy",'Ustawienia'!$B$6,0)</f>
        <v>8</v>
      </c>
      <c r="J142" s="22">
        <f>H142+IF(OR(G142="Urlop",G142="Chorobowe",G142="Lekarz",G142="Odbiór nadgodzin",G142="Delegacja"),I142,IF(G142="Pół dnia urlopu",I142/2,0))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IF(YEAR(DATE('Ustawienia'!$B$5,1,1)+138)='Ustawienia'!$B$5,DATE('Ustawienia'!$B$5,1,1)+138,"")</f>
        <v>46526</v>
      </c>
      <c r="B143" s="19">
        <f>A143</f>
        <v>46526</v>
      </c>
      <c r="C143" s="20" t="str">
        <f>IF(A143="","",IF(COUNTIF('Święta'!$A$5:$A$100,A143)&gt;0,"Święto",IF(WEEKDAY(A143,2)&gt;5,"Weekend","Dzień roboczy")))</f>
        <v>Dzień roboczy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IF(C143="Dzień roboczy",'Ustawienia'!$B$6,0)</f>
        <v>8</v>
      </c>
      <c r="J143" s="22">
        <f>H143+IF(OR(G143="Urlop",G143="Chorobowe",G143="Lekarz",G143="Odbiór nadgodzin",G143="Delegacja"),I143,IF(G143="Pół dnia urlopu",I143/2,0))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IF(YEAR(DATE('Ustawienia'!$B$5,1,1)+139)='Ustawienia'!$B$5,DATE('Ustawienia'!$B$5,1,1)+139,"")</f>
        <v>46527</v>
      </c>
      <c r="B144" s="19">
        <f>A144</f>
        <v>46527</v>
      </c>
      <c r="C144" s="20" t="str">
        <f>IF(A144="","",IF(COUNTIF('Święta'!$A$5:$A$100,A144)&gt;0,"Święto",IF(WEEKDAY(A144,2)&gt;5,"Weekend","Dzień roboczy")))</f>
        <v>Dzień roboczy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IF(C144="Dzień roboczy",'Ustawienia'!$B$6,0)</f>
        <v>8</v>
      </c>
      <c r="J144" s="22">
        <f>H144+IF(OR(G144="Urlop",G144="Chorobowe",G144="Lekarz",G144="Odbiór nadgodzin",G144="Delegacja"),I144,IF(G144="Pół dnia urlopu",I144/2,0))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IF(YEAR(DATE('Ustawienia'!$B$5,1,1)+140)='Ustawienia'!$B$5,DATE('Ustawienia'!$B$5,1,1)+140,"")</f>
        <v>46528</v>
      </c>
      <c r="B145" s="19">
        <f>A145</f>
        <v>46528</v>
      </c>
      <c r="C145" s="20" t="str">
        <f>IF(A145="","",IF(COUNTIF('Święta'!$A$5:$A$100,A145)&gt;0,"Święto",IF(WEEKDAY(A145,2)&gt;5,"Weekend","Dzień roboczy")))</f>
        <v>Dzień roboczy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IF(C145="Dzień roboczy",'Ustawienia'!$B$6,0)</f>
        <v>8</v>
      </c>
      <c r="J145" s="22">
        <f>H145+IF(OR(G145="Urlop",G145="Chorobowe",G145="Lekarz",G145="Odbiór nadgodzin",G145="Delegacja"),I145,IF(G145="Pół dnia urlopu",I145/2,0))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IF(YEAR(DATE('Ustawienia'!$B$5,1,1)+141)='Ustawienia'!$B$5,DATE('Ustawienia'!$B$5,1,1)+141,"")</f>
        <v>46529</v>
      </c>
      <c r="B146" s="19">
        <f>A146</f>
        <v>46529</v>
      </c>
      <c r="C146" s="20" t="str">
        <f>IF(A146="","",IF(COUNTIF('Święta'!$A$5:$A$100,A146)&gt;0,"Święto",IF(WEEKDAY(A146,2)&gt;5,"Weekend","Dzień roboczy")))</f>
        <v>Weekend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IF(C146="Dzień roboczy",'Ustawienia'!$B$6,0)</f>
        <v>0</v>
      </c>
      <c r="J146" s="22">
        <f>H146+IF(OR(G146="Urlop",G146="Chorobowe",G146="Lekarz",G146="Odbiór nadgodzin",G146="Delegacja"),I146,IF(G146="Pół dnia urlopu",I146/2,0))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IF(YEAR(DATE('Ustawienia'!$B$5,1,1)+142)='Ustawienia'!$B$5,DATE('Ustawienia'!$B$5,1,1)+142,"")</f>
        <v>46530</v>
      </c>
      <c r="B147" s="19">
        <f>A147</f>
        <v>46530</v>
      </c>
      <c r="C147" s="20" t="str">
        <f>IF(A147="","",IF(COUNTIF('Święta'!$A$5:$A$100,A147)&gt;0,"Święto",IF(WEEKDAY(A147,2)&gt;5,"Weekend","Dzień roboczy")))</f>
        <v>Weekend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IF(C147="Dzień roboczy",'Ustawienia'!$B$6,0)</f>
        <v>0</v>
      </c>
      <c r="J147" s="22">
        <f>H147+IF(OR(G147="Urlop",G147="Chorobowe",G147="Lekarz",G147="Odbiór nadgodzin",G147="Delegacja"),I147,IF(G147="Pół dnia urlopu",I147/2,0))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IF(YEAR(DATE('Ustawienia'!$B$5,1,1)+143)='Ustawienia'!$B$5,DATE('Ustawienia'!$B$5,1,1)+143,"")</f>
        <v>46531</v>
      </c>
      <c r="B148" s="19">
        <f>A148</f>
        <v>46531</v>
      </c>
      <c r="C148" s="20" t="str">
        <f>IF(A148="","",IF(COUNTIF('Święta'!$A$5:$A$100,A148)&gt;0,"Święto",IF(WEEKDAY(A148,2)&gt;5,"Weekend","Dzień roboczy")))</f>
        <v>Dzień roboczy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IF(C148="Dzień roboczy",'Ustawienia'!$B$6,0)</f>
        <v>8</v>
      </c>
      <c r="J148" s="22">
        <f>H148+IF(OR(G148="Urlop",G148="Chorobowe",G148="Lekarz",G148="Odbiór nadgodzin",G148="Delegacja"),I148,IF(G148="Pół dnia urlopu",I148/2,0))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IF(YEAR(DATE('Ustawienia'!$B$5,1,1)+144)='Ustawienia'!$B$5,DATE('Ustawienia'!$B$5,1,1)+144,"")</f>
        <v>46532</v>
      </c>
      <c r="B149" s="19">
        <f>A149</f>
        <v>46532</v>
      </c>
      <c r="C149" s="20" t="str">
        <f>IF(A149="","",IF(COUNTIF('Święta'!$A$5:$A$100,A149)&gt;0,"Święto",IF(WEEKDAY(A149,2)&gt;5,"Weekend","Dzień roboczy")))</f>
        <v>Dzień roboczy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IF(C149="Dzień roboczy",'Ustawienia'!$B$6,0)</f>
        <v>8</v>
      </c>
      <c r="J149" s="22">
        <f>H149+IF(OR(G149="Urlop",G149="Chorobowe",G149="Lekarz",G149="Odbiór nadgodzin",G149="Delegacja"),I149,IF(G149="Pół dnia urlopu",I149/2,0))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IF(YEAR(DATE('Ustawienia'!$B$5,1,1)+145)='Ustawienia'!$B$5,DATE('Ustawienia'!$B$5,1,1)+145,"")</f>
        <v>46533</v>
      </c>
      <c r="B150" s="19">
        <f>A150</f>
        <v>46533</v>
      </c>
      <c r="C150" s="20" t="str">
        <f>IF(A150="","",IF(COUNTIF('Święta'!$A$5:$A$100,A150)&gt;0,"Święto",IF(WEEKDAY(A150,2)&gt;5,"Weekend","Dzień roboczy")))</f>
        <v>Dzień roboczy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IF(C150="Dzień roboczy",'Ustawienia'!$B$6,0)</f>
        <v>8</v>
      </c>
      <c r="J150" s="22">
        <f>H150+IF(OR(G150="Urlop",G150="Chorobowe",G150="Lekarz",G150="Odbiór nadgodzin",G150="Delegacja"),I150,IF(G150="Pół dnia urlopu",I150/2,0))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IF(YEAR(DATE('Ustawienia'!$B$5,1,1)+146)='Ustawienia'!$B$5,DATE('Ustawienia'!$B$5,1,1)+146,"")</f>
        <v>46534</v>
      </c>
      <c r="B151" s="19">
        <f>A151</f>
        <v>46534</v>
      </c>
      <c r="C151" s="20" t="str">
        <f>IF(A151="","",IF(COUNTIF('Święta'!$A$5:$A$100,A151)&gt;0,"Święto",IF(WEEKDAY(A151,2)&gt;5,"Weekend","Dzień roboczy")))</f>
        <v>Święto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IF(C151="Dzień roboczy",'Ustawienia'!$B$6,0)</f>
        <v>0</v>
      </c>
      <c r="J151" s="22">
        <f>H151+IF(OR(G151="Urlop",G151="Chorobowe",G151="Lekarz",G151="Odbiór nadgodzin",G151="Delegacja"),I151,IF(G151="Pół dnia urlopu",I151/2,0))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IF(YEAR(DATE('Ustawienia'!$B$5,1,1)+147)='Ustawienia'!$B$5,DATE('Ustawienia'!$B$5,1,1)+147,"")</f>
        <v>46535</v>
      </c>
      <c r="B152" s="19">
        <f>A152</f>
        <v>46535</v>
      </c>
      <c r="C152" s="20" t="str">
        <f>IF(A152="","",IF(COUNTIF('Święta'!$A$5:$A$100,A152)&gt;0,"Święto",IF(WEEKDAY(A152,2)&gt;5,"Weekend","Dzień roboczy")))</f>
        <v>Dzień roboczy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IF(C152="Dzień roboczy",'Ustawienia'!$B$6,0)</f>
        <v>8</v>
      </c>
      <c r="J152" s="22">
        <f>H152+IF(OR(G152="Urlop",G152="Chorobowe",G152="Lekarz",G152="Odbiór nadgodzin",G152="Delegacja"),I152,IF(G152="Pół dnia urlopu",I152/2,0))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IF(YEAR(DATE('Ustawienia'!$B$5,1,1)+148)='Ustawienia'!$B$5,DATE('Ustawienia'!$B$5,1,1)+148,"")</f>
        <v>46536</v>
      </c>
      <c r="B153" s="19">
        <f>A153</f>
        <v>46536</v>
      </c>
      <c r="C153" s="20" t="str">
        <f>IF(A153="","",IF(COUNTIF('Święta'!$A$5:$A$100,A153)&gt;0,"Święto",IF(WEEKDAY(A153,2)&gt;5,"Weekend","Dzień roboczy")))</f>
        <v>Weekend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IF(C153="Dzień roboczy",'Ustawienia'!$B$6,0)</f>
        <v>0</v>
      </c>
      <c r="J153" s="22">
        <f>H153+IF(OR(G153="Urlop",G153="Chorobowe",G153="Lekarz",G153="Odbiór nadgodzin",G153="Delegacja"),I153,IF(G153="Pół dnia urlopu",I153/2,0))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IF(YEAR(DATE('Ustawienia'!$B$5,1,1)+149)='Ustawienia'!$B$5,DATE('Ustawienia'!$B$5,1,1)+149,"")</f>
        <v>46537</v>
      </c>
      <c r="B154" s="19">
        <f>A154</f>
        <v>46537</v>
      </c>
      <c r="C154" s="20" t="str">
        <f>IF(A154="","",IF(COUNTIF('Święta'!$A$5:$A$100,A154)&gt;0,"Święto",IF(WEEKDAY(A154,2)&gt;5,"Weekend","Dzień roboczy")))</f>
        <v>Weekend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IF(C154="Dzień roboczy",'Ustawienia'!$B$6,0)</f>
        <v>0</v>
      </c>
      <c r="J154" s="22">
        <f>H154+IF(OR(G154="Urlop",G154="Chorobowe",G154="Lekarz",G154="Odbiór nadgodzin",G154="Delegacja"),I154,IF(G154="Pół dnia urlopu",I154/2,0))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IF(YEAR(DATE('Ustawienia'!$B$5,1,1)+150)='Ustawienia'!$B$5,DATE('Ustawienia'!$B$5,1,1)+150,"")</f>
        <v>46538</v>
      </c>
      <c r="B155" s="19">
        <f>A155</f>
        <v>46538</v>
      </c>
      <c r="C155" s="20" t="str">
        <f>IF(A155="","",IF(COUNTIF('Święta'!$A$5:$A$100,A155)&gt;0,"Święto",IF(WEEKDAY(A155,2)&gt;5,"Weekend","Dzień roboczy")))</f>
        <v>Dzień roboczy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IF(C155="Dzień roboczy",'Ustawienia'!$B$6,0)</f>
        <v>8</v>
      </c>
      <c r="J155" s="22">
        <f>H155+IF(OR(G155="Urlop",G155="Chorobowe",G155="Lekarz",G155="Odbiór nadgodzin",G155="Delegacja"),I155,IF(G155="Pół dnia urlopu",I155/2,0))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IF(YEAR(DATE('Ustawienia'!$B$5,1,1)+151)='Ustawienia'!$B$5,DATE('Ustawienia'!$B$5,1,1)+151,"")</f>
        <v>46539</v>
      </c>
      <c r="B156" s="19">
        <f>A156</f>
        <v>46539</v>
      </c>
      <c r="C156" s="20" t="str">
        <f>IF(A156="","",IF(COUNTIF('Święta'!$A$5:$A$100,A156)&gt;0,"Święto",IF(WEEKDAY(A156,2)&gt;5,"Weekend","Dzień roboczy")))</f>
        <v>Dzień roboczy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IF(C156="Dzień roboczy",'Ustawienia'!$B$6,0)</f>
        <v>8</v>
      </c>
      <c r="J156" s="22">
        <f>H156+IF(OR(G156="Urlop",G156="Chorobowe",G156="Lekarz",G156="Odbiór nadgodzin",G156="Delegacja"),I156,IF(G156="Pół dnia urlopu",I156/2,0))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IF(YEAR(DATE('Ustawienia'!$B$5,1,1)+152)='Ustawienia'!$B$5,DATE('Ustawienia'!$B$5,1,1)+152,"")</f>
        <v>46540</v>
      </c>
      <c r="B157" s="19">
        <f>A157</f>
        <v>46540</v>
      </c>
      <c r="C157" s="20" t="str">
        <f>IF(A157="","",IF(COUNTIF('Święta'!$A$5:$A$100,A157)&gt;0,"Święto",IF(WEEKDAY(A157,2)&gt;5,"Weekend","Dzień roboczy")))</f>
        <v>Dzień roboczy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IF(C157="Dzień roboczy",'Ustawienia'!$B$6,0)</f>
        <v>8</v>
      </c>
      <c r="J157" s="22">
        <f>H157+IF(OR(G157="Urlop",G157="Chorobowe",G157="Lekarz",G157="Odbiór nadgodzin",G157="Delegacja"),I157,IF(G157="Pół dnia urlopu",I157/2,0))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IF(YEAR(DATE('Ustawienia'!$B$5,1,1)+153)='Ustawienia'!$B$5,DATE('Ustawienia'!$B$5,1,1)+153,"")</f>
        <v>46541</v>
      </c>
      <c r="B158" s="19">
        <f>A158</f>
        <v>46541</v>
      </c>
      <c r="C158" s="20" t="str">
        <f>IF(A158="","",IF(COUNTIF('Święta'!$A$5:$A$100,A158)&gt;0,"Święto",IF(WEEKDAY(A158,2)&gt;5,"Weekend","Dzień roboczy")))</f>
        <v>Dzień roboczy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IF(C158="Dzień roboczy",'Ustawienia'!$B$6,0)</f>
        <v>8</v>
      </c>
      <c r="J158" s="22">
        <f>H158+IF(OR(G158="Urlop",G158="Chorobowe",G158="Lekarz",G158="Odbiór nadgodzin",G158="Delegacja"),I158,IF(G158="Pół dnia urlopu",I158/2,0))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IF(YEAR(DATE('Ustawienia'!$B$5,1,1)+154)='Ustawienia'!$B$5,DATE('Ustawienia'!$B$5,1,1)+154,"")</f>
        <v>46542</v>
      </c>
      <c r="B159" s="19">
        <f>A159</f>
        <v>46542</v>
      </c>
      <c r="C159" s="20" t="str">
        <f>IF(A159="","",IF(COUNTIF('Święta'!$A$5:$A$100,A159)&gt;0,"Święto",IF(WEEKDAY(A159,2)&gt;5,"Weekend","Dzień roboczy")))</f>
        <v>Dzień roboczy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IF(C159="Dzień roboczy",'Ustawienia'!$B$6,0)</f>
        <v>8</v>
      </c>
      <c r="J159" s="22">
        <f>H159+IF(OR(G159="Urlop",G159="Chorobowe",G159="Lekarz",G159="Odbiór nadgodzin",G159="Delegacja"),I159,IF(G159="Pół dnia urlopu",I159/2,0))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IF(YEAR(DATE('Ustawienia'!$B$5,1,1)+155)='Ustawienia'!$B$5,DATE('Ustawienia'!$B$5,1,1)+155,"")</f>
        <v>46543</v>
      </c>
      <c r="B160" s="19">
        <f>A160</f>
        <v>46543</v>
      </c>
      <c r="C160" s="20" t="str">
        <f>IF(A160="","",IF(COUNTIF('Święta'!$A$5:$A$100,A160)&gt;0,"Święto",IF(WEEKDAY(A160,2)&gt;5,"Weekend","Dzień roboczy")))</f>
        <v>Weekend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IF(C160="Dzień roboczy",'Ustawienia'!$B$6,0)</f>
        <v>0</v>
      </c>
      <c r="J160" s="22">
        <f>H160+IF(OR(G160="Urlop",G160="Chorobowe",G160="Lekarz",G160="Odbiór nadgodzin",G160="Delegacja"),I160,IF(G160="Pół dnia urlopu",I160/2,0))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IF(YEAR(DATE('Ustawienia'!$B$5,1,1)+156)='Ustawienia'!$B$5,DATE('Ustawienia'!$B$5,1,1)+156,"")</f>
        <v>46544</v>
      </c>
      <c r="B161" s="19">
        <f>A161</f>
        <v>46544</v>
      </c>
      <c r="C161" s="20" t="str">
        <f>IF(A161="","",IF(COUNTIF('Święta'!$A$5:$A$100,A161)&gt;0,"Święto",IF(WEEKDAY(A161,2)&gt;5,"Weekend","Dzień roboczy")))</f>
        <v>Weekend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IF(C161="Dzień roboczy",'Ustawienia'!$B$6,0)</f>
        <v>0</v>
      </c>
      <c r="J161" s="22">
        <f>H161+IF(OR(G161="Urlop",G161="Chorobowe",G161="Lekarz",G161="Odbiór nadgodzin",G161="Delegacja"),I161,IF(G161="Pół dnia urlopu",I161/2,0))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IF(YEAR(DATE('Ustawienia'!$B$5,1,1)+157)='Ustawienia'!$B$5,DATE('Ustawienia'!$B$5,1,1)+157,"")</f>
        <v>46545</v>
      </c>
      <c r="B162" s="19">
        <f>A162</f>
        <v>46545</v>
      </c>
      <c r="C162" s="20" t="str">
        <f>IF(A162="","",IF(COUNTIF('Święta'!$A$5:$A$100,A162)&gt;0,"Święto",IF(WEEKDAY(A162,2)&gt;5,"Weekend","Dzień roboczy")))</f>
        <v>Dzień roboczy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IF(C162="Dzień roboczy",'Ustawienia'!$B$6,0)</f>
        <v>8</v>
      </c>
      <c r="J162" s="22">
        <f>H162+IF(OR(G162="Urlop",G162="Chorobowe",G162="Lekarz",G162="Odbiór nadgodzin",G162="Delegacja"),I162,IF(G162="Pół dnia urlopu",I162/2,0))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IF(YEAR(DATE('Ustawienia'!$B$5,1,1)+158)='Ustawienia'!$B$5,DATE('Ustawienia'!$B$5,1,1)+158,"")</f>
        <v>46546</v>
      </c>
      <c r="B163" s="19">
        <f>A163</f>
        <v>46546</v>
      </c>
      <c r="C163" s="20" t="str">
        <f>IF(A163="","",IF(COUNTIF('Święta'!$A$5:$A$100,A163)&gt;0,"Święto",IF(WEEKDAY(A163,2)&gt;5,"Weekend","Dzień roboczy")))</f>
        <v>Dzień roboczy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IF(C163="Dzień roboczy",'Ustawienia'!$B$6,0)</f>
        <v>8</v>
      </c>
      <c r="J163" s="22">
        <f>H163+IF(OR(G163="Urlop",G163="Chorobowe",G163="Lekarz",G163="Odbiór nadgodzin",G163="Delegacja"),I163,IF(G163="Pół dnia urlopu",I163/2,0))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IF(YEAR(DATE('Ustawienia'!$B$5,1,1)+159)='Ustawienia'!$B$5,DATE('Ustawienia'!$B$5,1,1)+159,"")</f>
        <v>46547</v>
      </c>
      <c r="B164" s="19">
        <f>A164</f>
        <v>46547</v>
      </c>
      <c r="C164" s="20" t="str">
        <f>IF(A164="","",IF(COUNTIF('Święta'!$A$5:$A$100,A164)&gt;0,"Święto",IF(WEEKDAY(A164,2)&gt;5,"Weekend","Dzień roboczy")))</f>
        <v>Dzień roboczy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IF(C164="Dzień roboczy",'Ustawienia'!$B$6,0)</f>
        <v>8</v>
      </c>
      <c r="J164" s="22">
        <f>H164+IF(OR(G164="Urlop",G164="Chorobowe",G164="Lekarz",G164="Odbiór nadgodzin",G164="Delegacja"),I164,IF(G164="Pół dnia urlopu",I164/2,0))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IF(YEAR(DATE('Ustawienia'!$B$5,1,1)+160)='Ustawienia'!$B$5,DATE('Ustawienia'!$B$5,1,1)+160,"")</f>
        <v>46548</v>
      </c>
      <c r="B165" s="19">
        <f>A165</f>
        <v>46548</v>
      </c>
      <c r="C165" s="20" t="str">
        <f>IF(A165="","",IF(COUNTIF('Święta'!$A$5:$A$100,A165)&gt;0,"Święto",IF(WEEKDAY(A165,2)&gt;5,"Weekend","Dzień roboczy")))</f>
        <v>Dzień roboczy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IF(C165="Dzień roboczy",'Ustawienia'!$B$6,0)</f>
        <v>8</v>
      </c>
      <c r="J165" s="22">
        <f>H165+IF(OR(G165="Urlop",G165="Chorobowe",G165="Lekarz",G165="Odbiór nadgodzin",G165="Delegacja"),I165,IF(G165="Pół dnia urlopu",I165/2,0))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IF(YEAR(DATE('Ustawienia'!$B$5,1,1)+161)='Ustawienia'!$B$5,DATE('Ustawienia'!$B$5,1,1)+161,"")</f>
        <v>46549</v>
      </c>
      <c r="B166" s="19">
        <f>A166</f>
        <v>46549</v>
      </c>
      <c r="C166" s="20" t="str">
        <f>IF(A166="","",IF(COUNTIF('Święta'!$A$5:$A$100,A166)&gt;0,"Święto",IF(WEEKDAY(A166,2)&gt;5,"Weekend","Dzień roboczy")))</f>
        <v>Dzień roboczy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IF(C166="Dzień roboczy",'Ustawienia'!$B$6,0)</f>
        <v>8</v>
      </c>
      <c r="J166" s="22">
        <f>H166+IF(OR(G166="Urlop",G166="Chorobowe",G166="Lekarz",G166="Odbiór nadgodzin",G166="Delegacja"),I166,IF(G166="Pół dnia urlopu",I166/2,0))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IF(YEAR(DATE('Ustawienia'!$B$5,1,1)+162)='Ustawienia'!$B$5,DATE('Ustawienia'!$B$5,1,1)+162,"")</f>
        <v>46550</v>
      </c>
      <c r="B167" s="19">
        <f>A167</f>
        <v>46550</v>
      </c>
      <c r="C167" s="20" t="str">
        <f>IF(A167="","",IF(COUNTIF('Święta'!$A$5:$A$100,A167)&gt;0,"Święto",IF(WEEKDAY(A167,2)&gt;5,"Weekend","Dzień roboczy")))</f>
        <v>Weekend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IF(C167="Dzień roboczy",'Ustawienia'!$B$6,0)</f>
        <v>0</v>
      </c>
      <c r="J167" s="22">
        <f>H167+IF(OR(G167="Urlop",G167="Chorobowe",G167="Lekarz",G167="Odbiór nadgodzin",G167="Delegacja"),I167,IF(G167="Pół dnia urlopu",I167/2,0))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IF(YEAR(DATE('Ustawienia'!$B$5,1,1)+163)='Ustawienia'!$B$5,DATE('Ustawienia'!$B$5,1,1)+163,"")</f>
        <v>46551</v>
      </c>
      <c r="B168" s="19">
        <f>A168</f>
        <v>46551</v>
      </c>
      <c r="C168" s="20" t="str">
        <f>IF(A168="","",IF(COUNTIF('Święta'!$A$5:$A$100,A168)&gt;0,"Święto",IF(WEEKDAY(A168,2)&gt;5,"Weekend","Dzień roboczy")))</f>
        <v>Weekend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IF(C168="Dzień roboczy",'Ustawienia'!$B$6,0)</f>
        <v>0</v>
      </c>
      <c r="J168" s="22">
        <f>H168+IF(OR(G168="Urlop",G168="Chorobowe",G168="Lekarz",G168="Odbiór nadgodzin",G168="Delegacja"),I168,IF(G168="Pół dnia urlopu",I168/2,0))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IF(YEAR(DATE('Ustawienia'!$B$5,1,1)+164)='Ustawienia'!$B$5,DATE('Ustawienia'!$B$5,1,1)+164,"")</f>
        <v>46552</v>
      </c>
      <c r="B169" s="19">
        <f>A169</f>
        <v>46552</v>
      </c>
      <c r="C169" s="20" t="str">
        <f>IF(A169="","",IF(COUNTIF('Święta'!$A$5:$A$100,A169)&gt;0,"Święto",IF(WEEKDAY(A169,2)&gt;5,"Weekend","Dzień roboczy")))</f>
        <v>Dzień roboczy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IF(C169="Dzień roboczy",'Ustawienia'!$B$6,0)</f>
        <v>8</v>
      </c>
      <c r="J169" s="22">
        <f>H169+IF(OR(G169="Urlop",G169="Chorobowe",G169="Lekarz",G169="Odbiór nadgodzin",G169="Delegacja"),I169,IF(G169="Pół dnia urlopu",I169/2,0))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IF(YEAR(DATE('Ustawienia'!$B$5,1,1)+165)='Ustawienia'!$B$5,DATE('Ustawienia'!$B$5,1,1)+165,"")</f>
        <v>46553</v>
      </c>
      <c r="B170" s="19">
        <f>A170</f>
        <v>46553</v>
      </c>
      <c r="C170" s="20" t="str">
        <f>IF(A170="","",IF(COUNTIF('Święta'!$A$5:$A$100,A170)&gt;0,"Święto",IF(WEEKDAY(A170,2)&gt;5,"Weekend","Dzień roboczy")))</f>
        <v>Dzień roboczy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IF(C170="Dzień roboczy",'Ustawienia'!$B$6,0)</f>
        <v>8</v>
      </c>
      <c r="J170" s="22">
        <f>H170+IF(OR(G170="Urlop",G170="Chorobowe",G170="Lekarz",G170="Odbiór nadgodzin",G170="Delegacja"),I170,IF(G170="Pół dnia urlopu",I170/2,0))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IF(YEAR(DATE('Ustawienia'!$B$5,1,1)+166)='Ustawienia'!$B$5,DATE('Ustawienia'!$B$5,1,1)+166,"")</f>
        <v>46554</v>
      </c>
      <c r="B171" s="19">
        <f>A171</f>
        <v>46554</v>
      </c>
      <c r="C171" s="20" t="str">
        <f>IF(A171="","",IF(COUNTIF('Święta'!$A$5:$A$100,A171)&gt;0,"Święto",IF(WEEKDAY(A171,2)&gt;5,"Weekend","Dzień roboczy")))</f>
        <v>Dzień roboczy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IF(C171="Dzień roboczy",'Ustawienia'!$B$6,0)</f>
        <v>8</v>
      </c>
      <c r="J171" s="22">
        <f>H171+IF(OR(G171="Urlop",G171="Chorobowe",G171="Lekarz",G171="Odbiór nadgodzin",G171="Delegacja"),I171,IF(G171="Pół dnia urlopu",I171/2,0))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IF(YEAR(DATE('Ustawienia'!$B$5,1,1)+167)='Ustawienia'!$B$5,DATE('Ustawienia'!$B$5,1,1)+167,"")</f>
        <v>46555</v>
      </c>
      <c r="B172" s="19">
        <f>A172</f>
        <v>46555</v>
      </c>
      <c r="C172" s="20" t="str">
        <f>IF(A172="","",IF(COUNTIF('Święta'!$A$5:$A$100,A172)&gt;0,"Święto",IF(WEEKDAY(A172,2)&gt;5,"Weekend","Dzień roboczy")))</f>
        <v>Dzień roboczy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IF(C172="Dzień roboczy",'Ustawienia'!$B$6,0)</f>
        <v>8</v>
      </c>
      <c r="J172" s="22">
        <f>H172+IF(OR(G172="Urlop",G172="Chorobowe",G172="Lekarz",G172="Odbiór nadgodzin",G172="Delegacja"),I172,IF(G172="Pół dnia urlopu",I172/2,0))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IF(YEAR(DATE('Ustawienia'!$B$5,1,1)+168)='Ustawienia'!$B$5,DATE('Ustawienia'!$B$5,1,1)+168,"")</f>
        <v>46556</v>
      </c>
      <c r="B173" s="19">
        <f>A173</f>
        <v>46556</v>
      </c>
      <c r="C173" s="20" t="str">
        <f>IF(A173="","",IF(COUNTIF('Święta'!$A$5:$A$100,A173)&gt;0,"Święto",IF(WEEKDAY(A173,2)&gt;5,"Weekend","Dzień roboczy")))</f>
        <v>Dzień roboczy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IF(C173="Dzień roboczy",'Ustawienia'!$B$6,0)</f>
        <v>8</v>
      </c>
      <c r="J173" s="22">
        <f>H173+IF(OR(G173="Urlop",G173="Chorobowe",G173="Lekarz",G173="Odbiór nadgodzin",G173="Delegacja"),I173,IF(G173="Pół dnia urlopu",I173/2,0))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IF(YEAR(DATE('Ustawienia'!$B$5,1,1)+169)='Ustawienia'!$B$5,DATE('Ustawienia'!$B$5,1,1)+169,"")</f>
        <v>46557</v>
      </c>
      <c r="B174" s="19">
        <f>A174</f>
        <v>46557</v>
      </c>
      <c r="C174" s="20" t="str">
        <f>IF(A174="","",IF(COUNTIF('Święta'!$A$5:$A$100,A174)&gt;0,"Święto",IF(WEEKDAY(A174,2)&gt;5,"Weekend","Dzień roboczy")))</f>
        <v>Weekend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IF(C174="Dzień roboczy",'Ustawienia'!$B$6,0)</f>
        <v>0</v>
      </c>
      <c r="J174" s="22">
        <f>H174+IF(OR(G174="Urlop",G174="Chorobowe",G174="Lekarz",G174="Odbiór nadgodzin",G174="Delegacja"),I174,IF(G174="Pół dnia urlopu",I174/2,0))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IF(YEAR(DATE('Ustawienia'!$B$5,1,1)+170)='Ustawienia'!$B$5,DATE('Ustawienia'!$B$5,1,1)+170,"")</f>
        <v>46558</v>
      </c>
      <c r="B175" s="19">
        <f>A175</f>
        <v>46558</v>
      </c>
      <c r="C175" s="20" t="str">
        <f>IF(A175="","",IF(COUNTIF('Święta'!$A$5:$A$100,A175)&gt;0,"Święto",IF(WEEKDAY(A175,2)&gt;5,"Weekend","Dzień roboczy")))</f>
        <v>Weekend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IF(C175="Dzień roboczy",'Ustawienia'!$B$6,0)</f>
        <v>0</v>
      </c>
      <c r="J175" s="22">
        <f>H175+IF(OR(G175="Urlop",G175="Chorobowe",G175="Lekarz",G175="Odbiór nadgodzin",G175="Delegacja"),I175,IF(G175="Pół dnia urlopu",I175/2,0))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IF(YEAR(DATE('Ustawienia'!$B$5,1,1)+171)='Ustawienia'!$B$5,DATE('Ustawienia'!$B$5,1,1)+171,"")</f>
        <v>46559</v>
      </c>
      <c r="B176" s="19">
        <f>A176</f>
        <v>46559</v>
      </c>
      <c r="C176" s="20" t="str">
        <f>IF(A176="","",IF(COUNTIF('Święta'!$A$5:$A$100,A176)&gt;0,"Święto",IF(WEEKDAY(A176,2)&gt;5,"Weekend","Dzień roboczy")))</f>
        <v>Dzień roboczy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IF(C176="Dzień roboczy",'Ustawienia'!$B$6,0)</f>
        <v>8</v>
      </c>
      <c r="J176" s="22">
        <f>H176+IF(OR(G176="Urlop",G176="Chorobowe",G176="Lekarz",G176="Odbiór nadgodzin",G176="Delegacja"),I176,IF(G176="Pół dnia urlopu",I176/2,0))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IF(YEAR(DATE('Ustawienia'!$B$5,1,1)+172)='Ustawienia'!$B$5,DATE('Ustawienia'!$B$5,1,1)+172,"")</f>
        <v>46560</v>
      </c>
      <c r="B177" s="19">
        <f>A177</f>
        <v>46560</v>
      </c>
      <c r="C177" s="20" t="str">
        <f>IF(A177="","",IF(COUNTIF('Święta'!$A$5:$A$100,A177)&gt;0,"Święto",IF(WEEKDAY(A177,2)&gt;5,"Weekend","Dzień roboczy")))</f>
        <v>Dzień roboczy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IF(C177="Dzień roboczy",'Ustawienia'!$B$6,0)</f>
        <v>8</v>
      </c>
      <c r="J177" s="22">
        <f>H177+IF(OR(G177="Urlop",G177="Chorobowe",G177="Lekarz",G177="Odbiór nadgodzin",G177="Delegacja"),I177,IF(G177="Pół dnia urlopu",I177/2,0))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IF(YEAR(DATE('Ustawienia'!$B$5,1,1)+173)='Ustawienia'!$B$5,DATE('Ustawienia'!$B$5,1,1)+173,"")</f>
        <v>46561</v>
      </c>
      <c r="B178" s="19">
        <f>A178</f>
        <v>46561</v>
      </c>
      <c r="C178" s="20" t="str">
        <f>IF(A178="","",IF(COUNTIF('Święta'!$A$5:$A$100,A178)&gt;0,"Święto",IF(WEEKDAY(A178,2)&gt;5,"Weekend","Dzień roboczy")))</f>
        <v>Dzień roboczy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IF(C178="Dzień roboczy",'Ustawienia'!$B$6,0)</f>
        <v>8</v>
      </c>
      <c r="J178" s="22">
        <f>H178+IF(OR(G178="Urlop",G178="Chorobowe",G178="Lekarz",G178="Odbiór nadgodzin",G178="Delegacja"),I178,IF(G178="Pół dnia urlopu",I178/2,0))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IF(YEAR(DATE('Ustawienia'!$B$5,1,1)+174)='Ustawienia'!$B$5,DATE('Ustawienia'!$B$5,1,1)+174,"")</f>
        <v>46562</v>
      </c>
      <c r="B179" s="19">
        <f>A179</f>
        <v>46562</v>
      </c>
      <c r="C179" s="20" t="str">
        <f>IF(A179="","",IF(COUNTIF('Święta'!$A$5:$A$100,A179)&gt;0,"Święto",IF(WEEKDAY(A179,2)&gt;5,"Weekend","Dzień roboczy")))</f>
        <v>Dzień roboczy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IF(C179="Dzień roboczy",'Ustawienia'!$B$6,0)</f>
        <v>8</v>
      </c>
      <c r="J179" s="22">
        <f>H179+IF(OR(G179="Urlop",G179="Chorobowe",G179="Lekarz",G179="Odbiór nadgodzin",G179="Delegacja"),I179,IF(G179="Pół dnia urlopu",I179/2,0))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IF(YEAR(DATE('Ustawienia'!$B$5,1,1)+175)='Ustawienia'!$B$5,DATE('Ustawienia'!$B$5,1,1)+175,"")</f>
        <v>46563</v>
      </c>
      <c r="B180" s="19">
        <f>A180</f>
        <v>46563</v>
      </c>
      <c r="C180" s="20" t="str">
        <f>IF(A180="","",IF(COUNTIF('Święta'!$A$5:$A$100,A180)&gt;0,"Święto",IF(WEEKDAY(A180,2)&gt;5,"Weekend","Dzień roboczy")))</f>
        <v>Dzień roboczy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IF(C180="Dzień roboczy",'Ustawienia'!$B$6,0)</f>
        <v>8</v>
      </c>
      <c r="J180" s="22">
        <f>H180+IF(OR(G180="Urlop",G180="Chorobowe",G180="Lekarz",G180="Odbiór nadgodzin",G180="Delegacja"),I180,IF(G180="Pół dnia urlopu",I180/2,0))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IF(YEAR(DATE('Ustawienia'!$B$5,1,1)+176)='Ustawienia'!$B$5,DATE('Ustawienia'!$B$5,1,1)+176,"")</f>
        <v>46564</v>
      </c>
      <c r="B181" s="19">
        <f>A181</f>
        <v>46564</v>
      </c>
      <c r="C181" s="20" t="str">
        <f>IF(A181="","",IF(COUNTIF('Święta'!$A$5:$A$100,A181)&gt;0,"Święto",IF(WEEKDAY(A181,2)&gt;5,"Weekend","Dzień roboczy")))</f>
        <v>Weekend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IF(C181="Dzień roboczy",'Ustawienia'!$B$6,0)</f>
        <v>0</v>
      </c>
      <c r="J181" s="22">
        <f>H181+IF(OR(G181="Urlop",G181="Chorobowe",G181="Lekarz",G181="Odbiór nadgodzin",G181="Delegacja"),I181,IF(G181="Pół dnia urlopu",I181/2,0))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IF(YEAR(DATE('Ustawienia'!$B$5,1,1)+177)='Ustawienia'!$B$5,DATE('Ustawienia'!$B$5,1,1)+177,"")</f>
        <v>46565</v>
      </c>
      <c r="B182" s="19">
        <f>A182</f>
        <v>46565</v>
      </c>
      <c r="C182" s="20" t="str">
        <f>IF(A182="","",IF(COUNTIF('Święta'!$A$5:$A$100,A182)&gt;0,"Święto",IF(WEEKDAY(A182,2)&gt;5,"Weekend","Dzień roboczy")))</f>
        <v>Weekend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IF(C182="Dzień roboczy",'Ustawienia'!$B$6,0)</f>
        <v>0</v>
      </c>
      <c r="J182" s="22">
        <f>H182+IF(OR(G182="Urlop",G182="Chorobowe",G182="Lekarz",G182="Odbiór nadgodzin",G182="Delegacja"),I182,IF(G182="Pół dnia urlopu",I182/2,0))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IF(YEAR(DATE('Ustawienia'!$B$5,1,1)+178)='Ustawienia'!$B$5,DATE('Ustawienia'!$B$5,1,1)+178,"")</f>
        <v>46566</v>
      </c>
      <c r="B183" s="19">
        <f>A183</f>
        <v>46566</v>
      </c>
      <c r="C183" s="20" t="str">
        <f>IF(A183="","",IF(COUNTIF('Święta'!$A$5:$A$100,A183)&gt;0,"Święto",IF(WEEKDAY(A183,2)&gt;5,"Weekend","Dzień roboczy")))</f>
        <v>Dzień roboczy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IF(C183="Dzień roboczy",'Ustawienia'!$B$6,0)</f>
        <v>8</v>
      </c>
      <c r="J183" s="22">
        <f>H183+IF(OR(G183="Urlop",G183="Chorobowe",G183="Lekarz",G183="Odbiór nadgodzin",G183="Delegacja"),I183,IF(G183="Pół dnia urlopu",I183/2,0))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IF(YEAR(DATE('Ustawienia'!$B$5,1,1)+179)='Ustawienia'!$B$5,DATE('Ustawienia'!$B$5,1,1)+179,"")</f>
        <v>46567</v>
      </c>
      <c r="B184" s="19">
        <f>A184</f>
        <v>46567</v>
      </c>
      <c r="C184" s="20" t="str">
        <f>IF(A184="","",IF(COUNTIF('Święta'!$A$5:$A$100,A184)&gt;0,"Święto",IF(WEEKDAY(A184,2)&gt;5,"Weekend","Dzień roboczy")))</f>
        <v>Dzień roboczy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IF(C184="Dzień roboczy",'Ustawienia'!$B$6,0)</f>
        <v>8</v>
      </c>
      <c r="J184" s="22">
        <f>H184+IF(OR(G184="Urlop",G184="Chorobowe",G184="Lekarz",G184="Odbiór nadgodzin",G184="Delegacja"),I184,IF(G184="Pół dnia urlopu",I184/2,0))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IF(YEAR(DATE('Ustawienia'!$B$5,1,1)+180)='Ustawienia'!$B$5,DATE('Ustawienia'!$B$5,1,1)+180,"")</f>
        <v>46568</v>
      </c>
      <c r="B185" s="19">
        <f>A185</f>
        <v>46568</v>
      </c>
      <c r="C185" s="20" t="str">
        <f>IF(A185="","",IF(COUNTIF('Święta'!$A$5:$A$100,A185)&gt;0,"Święto",IF(WEEKDAY(A185,2)&gt;5,"Weekend","Dzień roboczy")))</f>
        <v>Dzień roboczy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IF(C185="Dzień roboczy",'Ustawienia'!$B$6,0)</f>
        <v>8</v>
      </c>
      <c r="J185" s="22">
        <f>H185+IF(OR(G185="Urlop",G185="Chorobowe",G185="Lekarz",G185="Odbiór nadgodzin",G185="Delegacja"),I185,IF(G185="Pół dnia urlopu",I185/2,0))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IF(YEAR(DATE('Ustawienia'!$B$5,1,1)+181)='Ustawienia'!$B$5,DATE('Ustawienia'!$B$5,1,1)+181,"")</f>
        <v>46569</v>
      </c>
      <c r="B186" s="19">
        <f>A186</f>
        <v>46569</v>
      </c>
      <c r="C186" s="20" t="str">
        <f>IF(A186="","",IF(COUNTIF('Święta'!$A$5:$A$100,A186)&gt;0,"Święto",IF(WEEKDAY(A186,2)&gt;5,"Weekend","Dzień roboczy")))</f>
        <v>Dzień roboczy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IF(C186="Dzień roboczy",'Ustawienia'!$B$6,0)</f>
        <v>8</v>
      </c>
      <c r="J186" s="22">
        <f>H186+IF(OR(G186="Urlop",G186="Chorobowe",G186="Lekarz",G186="Odbiór nadgodzin",G186="Delegacja"),I186,IF(G186="Pół dnia urlopu",I186/2,0))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IF(YEAR(DATE('Ustawienia'!$B$5,1,1)+182)='Ustawienia'!$B$5,DATE('Ustawienia'!$B$5,1,1)+182,"")</f>
        <v>46570</v>
      </c>
      <c r="B187" s="19">
        <f>A187</f>
        <v>46570</v>
      </c>
      <c r="C187" s="20" t="str">
        <f>IF(A187="","",IF(COUNTIF('Święta'!$A$5:$A$100,A187)&gt;0,"Święto",IF(WEEKDAY(A187,2)&gt;5,"Weekend","Dzień roboczy")))</f>
        <v>Dzień roboczy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IF(C187="Dzień roboczy",'Ustawienia'!$B$6,0)</f>
        <v>8</v>
      </c>
      <c r="J187" s="22">
        <f>H187+IF(OR(G187="Urlop",G187="Chorobowe",G187="Lekarz",G187="Odbiór nadgodzin",G187="Delegacja"),I187,IF(G187="Pół dnia urlopu",I187/2,0))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IF(YEAR(DATE('Ustawienia'!$B$5,1,1)+183)='Ustawienia'!$B$5,DATE('Ustawienia'!$B$5,1,1)+183,"")</f>
        <v>46571</v>
      </c>
      <c r="B188" s="19">
        <f>A188</f>
        <v>46571</v>
      </c>
      <c r="C188" s="20" t="str">
        <f>IF(A188="","",IF(COUNTIF('Święta'!$A$5:$A$100,A188)&gt;0,"Święto",IF(WEEKDAY(A188,2)&gt;5,"Weekend","Dzień roboczy")))</f>
        <v>Weekend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IF(C188="Dzień roboczy",'Ustawienia'!$B$6,0)</f>
        <v>0</v>
      </c>
      <c r="J188" s="22">
        <f>H188+IF(OR(G188="Urlop",G188="Chorobowe",G188="Lekarz",G188="Odbiór nadgodzin",G188="Delegacja"),I188,IF(G188="Pół dnia urlopu",I188/2,0))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IF(YEAR(DATE('Ustawienia'!$B$5,1,1)+184)='Ustawienia'!$B$5,DATE('Ustawienia'!$B$5,1,1)+184,"")</f>
        <v>46572</v>
      </c>
      <c r="B189" s="19">
        <f>A189</f>
        <v>46572</v>
      </c>
      <c r="C189" s="20" t="str">
        <f>IF(A189="","",IF(COUNTIF('Święta'!$A$5:$A$100,A189)&gt;0,"Święto",IF(WEEKDAY(A189,2)&gt;5,"Weekend","Dzień roboczy")))</f>
        <v>Weekend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IF(C189="Dzień roboczy",'Ustawienia'!$B$6,0)</f>
        <v>0</v>
      </c>
      <c r="J189" s="22">
        <f>H189+IF(OR(G189="Urlop",G189="Chorobowe",G189="Lekarz",G189="Odbiór nadgodzin",G189="Delegacja"),I189,IF(G189="Pół dnia urlopu",I189/2,0))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IF(YEAR(DATE('Ustawienia'!$B$5,1,1)+185)='Ustawienia'!$B$5,DATE('Ustawienia'!$B$5,1,1)+185,"")</f>
        <v>46573</v>
      </c>
      <c r="B190" s="19">
        <f>A190</f>
        <v>46573</v>
      </c>
      <c r="C190" s="20" t="str">
        <f>IF(A190="","",IF(COUNTIF('Święta'!$A$5:$A$100,A190)&gt;0,"Święto",IF(WEEKDAY(A190,2)&gt;5,"Weekend","Dzień roboczy")))</f>
        <v>Dzień roboczy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IF(C190="Dzień roboczy",'Ustawienia'!$B$6,0)</f>
        <v>8</v>
      </c>
      <c r="J190" s="22">
        <f>H190+IF(OR(G190="Urlop",G190="Chorobowe",G190="Lekarz",G190="Odbiór nadgodzin",G190="Delegacja"),I190,IF(G190="Pół dnia urlopu",I190/2,0))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IF(YEAR(DATE('Ustawienia'!$B$5,1,1)+186)='Ustawienia'!$B$5,DATE('Ustawienia'!$B$5,1,1)+186,"")</f>
        <v>46574</v>
      </c>
      <c r="B191" s="19">
        <f>A191</f>
        <v>46574</v>
      </c>
      <c r="C191" s="20" t="str">
        <f>IF(A191="","",IF(COUNTIF('Święta'!$A$5:$A$100,A191)&gt;0,"Święto",IF(WEEKDAY(A191,2)&gt;5,"Weekend","Dzień roboczy")))</f>
        <v>Dzień roboczy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IF(C191="Dzień roboczy",'Ustawienia'!$B$6,0)</f>
        <v>8</v>
      </c>
      <c r="J191" s="22">
        <f>H191+IF(OR(G191="Urlop",G191="Chorobowe",G191="Lekarz",G191="Odbiór nadgodzin",G191="Delegacja"),I191,IF(G191="Pół dnia urlopu",I191/2,0))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IF(YEAR(DATE('Ustawienia'!$B$5,1,1)+187)='Ustawienia'!$B$5,DATE('Ustawienia'!$B$5,1,1)+187,"")</f>
        <v>46575</v>
      </c>
      <c r="B192" s="19">
        <f>A192</f>
        <v>46575</v>
      </c>
      <c r="C192" s="20" t="str">
        <f>IF(A192="","",IF(COUNTIF('Święta'!$A$5:$A$100,A192)&gt;0,"Święto",IF(WEEKDAY(A192,2)&gt;5,"Weekend","Dzień roboczy")))</f>
        <v>Dzień roboczy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IF(C192="Dzień roboczy",'Ustawienia'!$B$6,0)</f>
        <v>8</v>
      </c>
      <c r="J192" s="22">
        <f>H192+IF(OR(G192="Urlop",G192="Chorobowe",G192="Lekarz",G192="Odbiór nadgodzin",G192="Delegacja"),I192,IF(G192="Pół dnia urlopu",I192/2,0))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IF(YEAR(DATE('Ustawienia'!$B$5,1,1)+188)='Ustawienia'!$B$5,DATE('Ustawienia'!$B$5,1,1)+188,"")</f>
        <v>46576</v>
      </c>
      <c r="B193" s="19">
        <f>A193</f>
        <v>46576</v>
      </c>
      <c r="C193" s="20" t="str">
        <f>IF(A193="","",IF(COUNTIF('Święta'!$A$5:$A$100,A193)&gt;0,"Święto",IF(WEEKDAY(A193,2)&gt;5,"Weekend","Dzień roboczy")))</f>
        <v>Dzień roboczy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IF(C193="Dzień roboczy",'Ustawienia'!$B$6,0)</f>
        <v>8</v>
      </c>
      <c r="J193" s="22">
        <f>H193+IF(OR(G193="Urlop",G193="Chorobowe",G193="Lekarz",G193="Odbiór nadgodzin",G193="Delegacja"),I193,IF(G193="Pół dnia urlopu",I193/2,0))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IF(YEAR(DATE('Ustawienia'!$B$5,1,1)+189)='Ustawienia'!$B$5,DATE('Ustawienia'!$B$5,1,1)+189,"")</f>
        <v>46577</v>
      </c>
      <c r="B194" s="19">
        <f>A194</f>
        <v>46577</v>
      </c>
      <c r="C194" s="20" t="str">
        <f>IF(A194="","",IF(COUNTIF('Święta'!$A$5:$A$100,A194)&gt;0,"Święto",IF(WEEKDAY(A194,2)&gt;5,"Weekend","Dzień roboczy")))</f>
        <v>Dzień roboczy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IF(C194="Dzień roboczy",'Ustawienia'!$B$6,0)</f>
        <v>8</v>
      </c>
      <c r="J194" s="22">
        <f>H194+IF(OR(G194="Urlop",G194="Chorobowe",G194="Lekarz",G194="Odbiór nadgodzin",G194="Delegacja"),I194,IF(G194="Pół dnia urlopu",I194/2,0))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IF(YEAR(DATE('Ustawienia'!$B$5,1,1)+190)='Ustawienia'!$B$5,DATE('Ustawienia'!$B$5,1,1)+190,"")</f>
        <v>46578</v>
      </c>
      <c r="B195" s="19">
        <f>A195</f>
        <v>46578</v>
      </c>
      <c r="C195" s="20" t="str">
        <f>IF(A195="","",IF(COUNTIF('Święta'!$A$5:$A$100,A195)&gt;0,"Święto",IF(WEEKDAY(A195,2)&gt;5,"Weekend","Dzień roboczy")))</f>
        <v>Weekend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IF(C195="Dzień roboczy",'Ustawienia'!$B$6,0)</f>
        <v>0</v>
      </c>
      <c r="J195" s="22">
        <f>H195+IF(OR(G195="Urlop",G195="Chorobowe",G195="Lekarz",G195="Odbiór nadgodzin",G195="Delegacja"),I195,IF(G195="Pół dnia urlopu",I195/2,0))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IF(YEAR(DATE('Ustawienia'!$B$5,1,1)+191)='Ustawienia'!$B$5,DATE('Ustawienia'!$B$5,1,1)+191,"")</f>
        <v>46579</v>
      </c>
      <c r="B196" s="19">
        <f>A196</f>
        <v>46579</v>
      </c>
      <c r="C196" s="20" t="str">
        <f>IF(A196="","",IF(COUNTIF('Święta'!$A$5:$A$100,A196)&gt;0,"Święto",IF(WEEKDAY(A196,2)&gt;5,"Weekend","Dzień roboczy")))</f>
        <v>Weekend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IF(C196="Dzień roboczy",'Ustawienia'!$B$6,0)</f>
        <v>0</v>
      </c>
      <c r="J196" s="22">
        <f>H196+IF(OR(G196="Urlop",G196="Chorobowe",G196="Lekarz",G196="Odbiór nadgodzin",G196="Delegacja"),I196,IF(G196="Pół dnia urlopu",I196/2,0))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IF(YEAR(DATE('Ustawienia'!$B$5,1,1)+192)='Ustawienia'!$B$5,DATE('Ustawienia'!$B$5,1,1)+192,"")</f>
        <v>46580</v>
      </c>
      <c r="B197" s="19">
        <f>A197</f>
        <v>46580</v>
      </c>
      <c r="C197" s="20" t="str">
        <f>IF(A197="","",IF(COUNTIF('Święta'!$A$5:$A$100,A197)&gt;0,"Święto",IF(WEEKDAY(A197,2)&gt;5,"Weekend","Dzień roboczy")))</f>
        <v>Dzień roboczy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IF(C197="Dzień roboczy",'Ustawienia'!$B$6,0)</f>
        <v>8</v>
      </c>
      <c r="J197" s="22">
        <f>H197+IF(OR(G197="Urlop",G197="Chorobowe",G197="Lekarz",G197="Odbiór nadgodzin",G197="Delegacja"),I197,IF(G197="Pół dnia urlopu",I197/2,0))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IF(YEAR(DATE('Ustawienia'!$B$5,1,1)+193)='Ustawienia'!$B$5,DATE('Ustawienia'!$B$5,1,1)+193,"")</f>
        <v>46581</v>
      </c>
      <c r="B198" s="19">
        <f>A198</f>
        <v>46581</v>
      </c>
      <c r="C198" s="20" t="str">
        <f>IF(A198="","",IF(COUNTIF('Święta'!$A$5:$A$100,A198)&gt;0,"Święto",IF(WEEKDAY(A198,2)&gt;5,"Weekend","Dzień roboczy")))</f>
        <v>Dzień roboczy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IF(C198="Dzień roboczy",'Ustawienia'!$B$6,0)</f>
        <v>8</v>
      </c>
      <c r="J198" s="22">
        <f>H198+IF(OR(G198="Urlop",G198="Chorobowe",G198="Lekarz",G198="Odbiór nadgodzin",G198="Delegacja"),I198,IF(G198="Pół dnia urlopu",I198/2,0))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IF(YEAR(DATE('Ustawienia'!$B$5,1,1)+194)='Ustawienia'!$B$5,DATE('Ustawienia'!$B$5,1,1)+194,"")</f>
        <v>46582</v>
      </c>
      <c r="B199" s="19">
        <f>A199</f>
        <v>46582</v>
      </c>
      <c r="C199" s="20" t="str">
        <f>IF(A199="","",IF(COUNTIF('Święta'!$A$5:$A$100,A199)&gt;0,"Święto",IF(WEEKDAY(A199,2)&gt;5,"Weekend","Dzień roboczy")))</f>
        <v>Dzień roboczy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IF(C199="Dzień roboczy",'Ustawienia'!$B$6,0)</f>
        <v>8</v>
      </c>
      <c r="J199" s="22">
        <f>H199+IF(OR(G199="Urlop",G199="Chorobowe",G199="Lekarz",G199="Odbiór nadgodzin",G199="Delegacja"),I199,IF(G199="Pół dnia urlopu",I199/2,0))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IF(YEAR(DATE('Ustawienia'!$B$5,1,1)+195)='Ustawienia'!$B$5,DATE('Ustawienia'!$B$5,1,1)+195,"")</f>
        <v>46583</v>
      </c>
      <c r="B200" s="19">
        <f>A200</f>
        <v>46583</v>
      </c>
      <c r="C200" s="20" t="str">
        <f>IF(A200="","",IF(COUNTIF('Święta'!$A$5:$A$100,A200)&gt;0,"Święto",IF(WEEKDAY(A200,2)&gt;5,"Weekend","Dzień roboczy")))</f>
        <v>Dzień roboczy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IF(C200="Dzień roboczy",'Ustawienia'!$B$6,0)</f>
        <v>8</v>
      </c>
      <c r="J200" s="22">
        <f>H200+IF(OR(G200="Urlop",G200="Chorobowe",G200="Lekarz",G200="Odbiór nadgodzin",G200="Delegacja"),I200,IF(G200="Pół dnia urlopu",I200/2,0))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IF(YEAR(DATE('Ustawienia'!$B$5,1,1)+196)='Ustawienia'!$B$5,DATE('Ustawienia'!$B$5,1,1)+196,"")</f>
        <v>46584</v>
      </c>
      <c r="B201" s="19">
        <f>A201</f>
        <v>46584</v>
      </c>
      <c r="C201" s="20" t="str">
        <f>IF(A201="","",IF(COUNTIF('Święta'!$A$5:$A$100,A201)&gt;0,"Święto",IF(WEEKDAY(A201,2)&gt;5,"Weekend","Dzień roboczy")))</f>
        <v>Dzień roboczy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IF(C201="Dzień roboczy",'Ustawienia'!$B$6,0)</f>
        <v>8</v>
      </c>
      <c r="J201" s="22">
        <f>H201+IF(OR(G201="Urlop",G201="Chorobowe",G201="Lekarz",G201="Odbiór nadgodzin",G201="Delegacja"),I201,IF(G201="Pół dnia urlopu",I201/2,0))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IF(YEAR(DATE('Ustawienia'!$B$5,1,1)+197)='Ustawienia'!$B$5,DATE('Ustawienia'!$B$5,1,1)+197,"")</f>
        <v>46585</v>
      </c>
      <c r="B202" s="19">
        <f>A202</f>
        <v>46585</v>
      </c>
      <c r="C202" s="20" t="str">
        <f>IF(A202="","",IF(COUNTIF('Święta'!$A$5:$A$100,A202)&gt;0,"Święto",IF(WEEKDAY(A202,2)&gt;5,"Weekend","Dzień roboczy")))</f>
        <v>Weekend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IF(C202="Dzień roboczy",'Ustawienia'!$B$6,0)</f>
        <v>0</v>
      </c>
      <c r="J202" s="22">
        <f>H202+IF(OR(G202="Urlop",G202="Chorobowe",G202="Lekarz",G202="Odbiór nadgodzin",G202="Delegacja"),I202,IF(G202="Pół dnia urlopu",I202/2,0))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IF(YEAR(DATE('Ustawienia'!$B$5,1,1)+198)='Ustawienia'!$B$5,DATE('Ustawienia'!$B$5,1,1)+198,"")</f>
        <v>46586</v>
      </c>
      <c r="B203" s="19">
        <f>A203</f>
        <v>46586</v>
      </c>
      <c r="C203" s="20" t="str">
        <f>IF(A203="","",IF(COUNTIF('Święta'!$A$5:$A$100,A203)&gt;0,"Święto",IF(WEEKDAY(A203,2)&gt;5,"Weekend","Dzień roboczy")))</f>
        <v>Weekend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IF(C203="Dzień roboczy",'Ustawienia'!$B$6,0)</f>
        <v>0</v>
      </c>
      <c r="J203" s="22">
        <f>H203+IF(OR(G203="Urlop",G203="Chorobowe",G203="Lekarz",G203="Odbiór nadgodzin",G203="Delegacja"),I203,IF(G203="Pół dnia urlopu",I203/2,0))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IF(YEAR(DATE('Ustawienia'!$B$5,1,1)+199)='Ustawienia'!$B$5,DATE('Ustawienia'!$B$5,1,1)+199,"")</f>
        <v>46587</v>
      </c>
      <c r="B204" s="19">
        <f>A204</f>
        <v>46587</v>
      </c>
      <c r="C204" s="20" t="str">
        <f>IF(A204="","",IF(COUNTIF('Święta'!$A$5:$A$100,A204)&gt;0,"Święto",IF(WEEKDAY(A204,2)&gt;5,"Weekend","Dzień roboczy")))</f>
        <v>Dzień roboczy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IF(C204="Dzień roboczy",'Ustawienia'!$B$6,0)</f>
        <v>8</v>
      </c>
      <c r="J204" s="22">
        <f>H204+IF(OR(G204="Urlop",G204="Chorobowe",G204="Lekarz",G204="Odbiór nadgodzin",G204="Delegacja"),I204,IF(G204="Pół dnia urlopu",I204/2,0))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IF(YEAR(DATE('Ustawienia'!$B$5,1,1)+200)='Ustawienia'!$B$5,DATE('Ustawienia'!$B$5,1,1)+200,"")</f>
        <v>46588</v>
      </c>
      <c r="B205" s="19">
        <f>A205</f>
        <v>46588</v>
      </c>
      <c r="C205" s="20" t="str">
        <f>IF(A205="","",IF(COUNTIF('Święta'!$A$5:$A$100,A205)&gt;0,"Święto",IF(WEEKDAY(A205,2)&gt;5,"Weekend","Dzień roboczy")))</f>
        <v>Dzień roboczy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IF(C205="Dzień roboczy",'Ustawienia'!$B$6,0)</f>
        <v>8</v>
      </c>
      <c r="J205" s="22">
        <f>H205+IF(OR(G205="Urlop",G205="Chorobowe",G205="Lekarz",G205="Odbiór nadgodzin",G205="Delegacja"),I205,IF(G205="Pół dnia urlopu",I205/2,0))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IF(YEAR(DATE('Ustawienia'!$B$5,1,1)+201)='Ustawienia'!$B$5,DATE('Ustawienia'!$B$5,1,1)+201,"")</f>
        <v>46589</v>
      </c>
      <c r="B206" s="19">
        <f>A206</f>
        <v>46589</v>
      </c>
      <c r="C206" s="20" t="str">
        <f>IF(A206="","",IF(COUNTIF('Święta'!$A$5:$A$100,A206)&gt;0,"Święto",IF(WEEKDAY(A206,2)&gt;5,"Weekend","Dzień roboczy")))</f>
        <v>Dzień roboczy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IF(C206="Dzień roboczy",'Ustawienia'!$B$6,0)</f>
        <v>8</v>
      </c>
      <c r="J206" s="22">
        <f>H206+IF(OR(G206="Urlop",G206="Chorobowe",G206="Lekarz",G206="Odbiór nadgodzin",G206="Delegacja"),I206,IF(G206="Pół dnia urlopu",I206/2,0))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IF(YEAR(DATE('Ustawienia'!$B$5,1,1)+202)='Ustawienia'!$B$5,DATE('Ustawienia'!$B$5,1,1)+202,"")</f>
        <v>46590</v>
      </c>
      <c r="B207" s="19">
        <f>A207</f>
        <v>46590</v>
      </c>
      <c r="C207" s="20" t="str">
        <f>IF(A207="","",IF(COUNTIF('Święta'!$A$5:$A$100,A207)&gt;0,"Święto",IF(WEEKDAY(A207,2)&gt;5,"Weekend","Dzień roboczy")))</f>
        <v>Dzień roboczy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IF(C207="Dzień roboczy",'Ustawienia'!$B$6,0)</f>
        <v>8</v>
      </c>
      <c r="J207" s="22">
        <f>H207+IF(OR(G207="Urlop",G207="Chorobowe",G207="Lekarz",G207="Odbiór nadgodzin",G207="Delegacja"),I207,IF(G207="Pół dnia urlopu",I207/2,0))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IF(YEAR(DATE('Ustawienia'!$B$5,1,1)+203)='Ustawienia'!$B$5,DATE('Ustawienia'!$B$5,1,1)+203,"")</f>
        <v>46591</v>
      </c>
      <c r="B208" s="19">
        <f>A208</f>
        <v>46591</v>
      </c>
      <c r="C208" s="20" t="str">
        <f>IF(A208="","",IF(COUNTIF('Święta'!$A$5:$A$100,A208)&gt;0,"Święto",IF(WEEKDAY(A208,2)&gt;5,"Weekend","Dzień roboczy")))</f>
        <v>Dzień roboczy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IF(C208="Dzień roboczy",'Ustawienia'!$B$6,0)</f>
        <v>8</v>
      </c>
      <c r="J208" s="22">
        <f>H208+IF(OR(G208="Urlop",G208="Chorobowe",G208="Lekarz",G208="Odbiór nadgodzin",G208="Delegacja"),I208,IF(G208="Pół dnia urlopu",I208/2,0))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IF(YEAR(DATE('Ustawienia'!$B$5,1,1)+204)='Ustawienia'!$B$5,DATE('Ustawienia'!$B$5,1,1)+204,"")</f>
        <v>46592</v>
      </c>
      <c r="B209" s="19">
        <f>A209</f>
        <v>46592</v>
      </c>
      <c r="C209" s="20" t="str">
        <f>IF(A209="","",IF(COUNTIF('Święta'!$A$5:$A$100,A209)&gt;0,"Święto",IF(WEEKDAY(A209,2)&gt;5,"Weekend","Dzień roboczy")))</f>
        <v>Weekend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IF(C209="Dzień roboczy",'Ustawienia'!$B$6,0)</f>
        <v>0</v>
      </c>
      <c r="J209" s="22">
        <f>H209+IF(OR(G209="Urlop",G209="Chorobowe",G209="Lekarz",G209="Odbiór nadgodzin",G209="Delegacja"),I209,IF(G209="Pół dnia urlopu",I209/2,0))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IF(YEAR(DATE('Ustawienia'!$B$5,1,1)+205)='Ustawienia'!$B$5,DATE('Ustawienia'!$B$5,1,1)+205,"")</f>
        <v>46593</v>
      </c>
      <c r="B210" s="19">
        <f>A210</f>
        <v>46593</v>
      </c>
      <c r="C210" s="20" t="str">
        <f>IF(A210="","",IF(COUNTIF('Święta'!$A$5:$A$100,A210)&gt;0,"Święto",IF(WEEKDAY(A210,2)&gt;5,"Weekend","Dzień roboczy")))</f>
        <v>Weekend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IF(C210="Dzień roboczy",'Ustawienia'!$B$6,0)</f>
        <v>0</v>
      </c>
      <c r="J210" s="22">
        <f>H210+IF(OR(G210="Urlop",G210="Chorobowe",G210="Lekarz",G210="Odbiór nadgodzin",G210="Delegacja"),I210,IF(G210="Pół dnia urlopu",I210/2,0))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IF(YEAR(DATE('Ustawienia'!$B$5,1,1)+206)='Ustawienia'!$B$5,DATE('Ustawienia'!$B$5,1,1)+206,"")</f>
        <v>46594</v>
      </c>
      <c r="B211" s="19">
        <f>A211</f>
        <v>46594</v>
      </c>
      <c r="C211" s="20" t="str">
        <f>IF(A211="","",IF(COUNTIF('Święta'!$A$5:$A$100,A211)&gt;0,"Święto",IF(WEEKDAY(A211,2)&gt;5,"Weekend","Dzień roboczy")))</f>
        <v>Dzień roboczy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IF(C211="Dzień roboczy",'Ustawienia'!$B$6,0)</f>
        <v>8</v>
      </c>
      <c r="J211" s="22">
        <f>H211+IF(OR(G211="Urlop",G211="Chorobowe",G211="Lekarz",G211="Odbiór nadgodzin",G211="Delegacja"),I211,IF(G211="Pół dnia urlopu",I211/2,0))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IF(YEAR(DATE('Ustawienia'!$B$5,1,1)+207)='Ustawienia'!$B$5,DATE('Ustawienia'!$B$5,1,1)+207,"")</f>
        <v>46595</v>
      </c>
      <c r="B212" s="19">
        <f>A212</f>
        <v>46595</v>
      </c>
      <c r="C212" s="20" t="str">
        <f>IF(A212="","",IF(COUNTIF('Święta'!$A$5:$A$100,A212)&gt;0,"Święto",IF(WEEKDAY(A212,2)&gt;5,"Weekend","Dzień roboczy")))</f>
        <v>Dzień roboczy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IF(C212="Dzień roboczy",'Ustawienia'!$B$6,0)</f>
        <v>8</v>
      </c>
      <c r="J212" s="22">
        <f>H212+IF(OR(G212="Urlop",G212="Chorobowe",G212="Lekarz",G212="Odbiór nadgodzin",G212="Delegacja"),I212,IF(G212="Pół dnia urlopu",I212/2,0))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IF(YEAR(DATE('Ustawienia'!$B$5,1,1)+208)='Ustawienia'!$B$5,DATE('Ustawienia'!$B$5,1,1)+208,"")</f>
        <v>46596</v>
      </c>
      <c r="B213" s="19">
        <f>A213</f>
        <v>46596</v>
      </c>
      <c r="C213" s="20" t="str">
        <f>IF(A213="","",IF(COUNTIF('Święta'!$A$5:$A$100,A213)&gt;0,"Święto",IF(WEEKDAY(A213,2)&gt;5,"Weekend","Dzień roboczy")))</f>
        <v>Dzień roboczy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IF(C213="Dzień roboczy",'Ustawienia'!$B$6,0)</f>
        <v>8</v>
      </c>
      <c r="J213" s="22">
        <f>H213+IF(OR(G213="Urlop",G213="Chorobowe",G213="Lekarz",G213="Odbiór nadgodzin",G213="Delegacja"),I213,IF(G213="Pół dnia urlopu",I213/2,0))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IF(YEAR(DATE('Ustawienia'!$B$5,1,1)+209)='Ustawienia'!$B$5,DATE('Ustawienia'!$B$5,1,1)+209,"")</f>
        <v>46597</v>
      </c>
      <c r="B214" s="19">
        <f>A214</f>
        <v>46597</v>
      </c>
      <c r="C214" s="20" t="str">
        <f>IF(A214="","",IF(COUNTIF('Święta'!$A$5:$A$100,A214)&gt;0,"Święto",IF(WEEKDAY(A214,2)&gt;5,"Weekend","Dzień roboczy")))</f>
        <v>Dzień roboczy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IF(C214="Dzień roboczy",'Ustawienia'!$B$6,0)</f>
        <v>8</v>
      </c>
      <c r="J214" s="22">
        <f>H214+IF(OR(G214="Urlop",G214="Chorobowe",G214="Lekarz",G214="Odbiór nadgodzin",G214="Delegacja"),I214,IF(G214="Pół dnia urlopu",I214/2,0))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IF(YEAR(DATE('Ustawienia'!$B$5,1,1)+210)='Ustawienia'!$B$5,DATE('Ustawienia'!$B$5,1,1)+210,"")</f>
        <v>46598</v>
      </c>
      <c r="B215" s="19">
        <f>A215</f>
        <v>46598</v>
      </c>
      <c r="C215" s="20" t="str">
        <f>IF(A215="","",IF(COUNTIF('Święta'!$A$5:$A$100,A215)&gt;0,"Święto",IF(WEEKDAY(A215,2)&gt;5,"Weekend","Dzień roboczy")))</f>
        <v>Dzień roboczy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IF(C215="Dzień roboczy",'Ustawienia'!$B$6,0)</f>
        <v>8</v>
      </c>
      <c r="J215" s="22">
        <f>H215+IF(OR(G215="Urlop",G215="Chorobowe",G215="Lekarz",G215="Odbiór nadgodzin",G215="Delegacja"),I215,IF(G215="Pół dnia urlopu",I215/2,0))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IF(YEAR(DATE('Ustawienia'!$B$5,1,1)+211)='Ustawienia'!$B$5,DATE('Ustawienia'!$B$5,1,1)+211,"")</f>
        <v>46599</v>
      </c>
      <c r="B216" s="19">
        <f>A216</f>
        <v>46599</v>
      </c>
      <c r="C216" s="20" t="str">
        <f>IF(A216="","",IF(COUNTIF('Święta'!$A$5:$A$100,A216)&gt;0,"Święto",IF(WEEKDAY(A216,2)&gt;5,"Weekend","Dzień roboczy")))</f>
        <v>Weekend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IF(C216="Dzień roboczy",'Ustawienia'!$B$6,0)</f>
        <v>0</v>
      </c>
      <c r="J216" s="22">
        <f>H216+IF(OR(G216="Urlop",G216="Chorobowe",G216="Lekarz",G216="Odbiór nadgodzin",G216="Delegacja"),I216,IF(G216="Pół dnia urlopu",I216/2,0))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IF(YEAR(DATE('Ustawienia'!$B$5,1,1)+212)='Ustawienia'!$B$5,DATE('Ustawienia'!$B$5,1,1)+212,"")</f>
        <v>46600</v>
      </c>
      <c r="B217" s="19">
        <f>A217</f>
        <v>46600</v>
      </c>
      <c r="C217" s="20" t="str">
        <f>IF(A217="","",IF(COUNTIF('Święta'!$A$5:$A$100,A217)&gt;0,"Święto",IF(WEEKDAY(A217,2)&gt;5,"Weekend","Dzień roboczy")))</f>
        <v>Weekend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IF(C217="Dzień roboczy",'Ustawienia'!$B$6,0)</f>
        <v>0</v>
      </c>
      <c r="J217" s="22">
        <f>H217+IF(OR(G217="Urlop",G217="Chorobowe",G217="Lekarz",G217="Odbiór nadgodzin",G217="Delegacja"),I217,IF(G217="Pół dnia urlopu",I217/2,0))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IF(YEAR(DATE('Ustawienia'!$B$5,1,1)+213)='Ustawienia'!$B$5,DATE('Ustawienia'!$B$5,1,1)+213,"")</f>
        <v>46601</v>
      </c>
      <c r="B218" s="19">
        <f>A218</f>
        <v>46601</v>
      </c>
      <c r="C218" s="20" t="str">
        <f>IF(A218="","",IF(COUNTIF('Święta'!$A$5:$A$100,A218)&gt;0,"Święto",IF(WEEKDAY(A218,2)&gt;5,"Weekend","Dzień roboczy")))</f>
        <v>Dzień roboczy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IF(C218="Dzień roboczy",'Ustawienia'!$B$6,0)</f>
        <v>8</v>
      </c>
      <c r="J218" s="22">
        <f>H218+IF(OR(G218="Urlop",G218="Chorobowe",G218="Lekarz",G218="Odbiór nadgodzin",G218="Delegacja"),I218,IF(G218="Pół dnia urlopu",I218/2,0))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IF(YEAR(DATE('Ustawienia'!$B$5,1,1)+214)='Ustawienia'!$B$5,DATE('Ustawienia'!$B$5,1,1)+214,"")</f>
        <v>46602</v>
      </c>
      <c r="B219" s="19">
        <f>A219</f>
        <v>46602</v>
      </c>
      <c r="C219" s="20" t="str">
        <f>IF(A219="","",IF(COUNTIF('Święta'!$A$5:$A$100,A219)&gt;0,"Święto",IF(WEEKDAY(A219,2)&gt;5,"Weekend","Dzień roboczy")))</f>
        <v>Dzień roboczy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IF(C219="Dzień roboczy",'Ustawienia'!$B$6,0)</f>
        <v>8</v>
      </c>
      <c r="J219" s="22">
        <f>H219+IF(OR(G219="Urlop",G219="Chorobowe",G219="Lekarz",G219="Odbiór nadgodzin",G219="Delegacja"),I219,IF(G219="Pół dnia urlopu",I219/2,0))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IF(YEAR(DATE('Ustawienia'!$B$5,1,1)+215)='Ustawienia'!$B$5,DATE('Ustawienia'!$B$5,1,1)+215,"")</f>
        <v>46603</v>
      </c>
      <c r="B220" s="19">
        <f>A220</f>
        <v>46603</v>
      </c>
      <c r="C220" s="20" t="str">
        <f>IF(A220="","",IF(COUNTIF('Święta'!$A$5:$A$100,A220)&gt;0,"Święto",IF(WEEKDAY(A220,2)&gt;5,"Weekend","Dzień roboczy")))</f>
        <v>Dzień roboczy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IF(C220="Dzień roboczy",'Ustawienia'!$B$6,0)</f>
        <v>8</v>
      </c>
      <c r="J220" s="22">
        <f>H220+IF(OR(G220="Urlop",G220="Chorobowe",G220="Lekarz",G220="Odbiór nadgodzin",G220="Delegacja"),I220,IF(G220="Pół dnia urlopu",I220/2,0))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IF(YEAR(DATE('Ustawienia'!$B$5,1,1)+216)='Ustawienia'!$B$5,DATE('Ustawienia'!$B$5,1,1)+216,"")</f>
        <v>46604</v>
      </c>
      <c r="B221" s="19">
        <f>A221</f>
        <v>46604</v>
      </c>
      <c r="C221" s="20" t="str">
        <f>IF(A221="","",IF(COUNTIF('Święta'!$A$5:$A$100,A221)&gt;0,"Święto",IF(WEEKDAY(A221,2)&gt;5,"Weekend","Dzień roboczy")))</f>
        <v>Dzień roboczy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IF(C221="Dzień roboczy",'Ustawienia'!$B$6,0)</f>
        <v>8</v>
      </c>
      <c r="J221" s="22">
        <f>H221+IF(OR(G221="Urlop",G221="Chorobowe",G221="Lekarz",G221="Odbiór nadgodzin",G221="Delegacja"),I221,IF(G221="Pół dnia urlopu",I221/2,0))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IF(YEAR(DATE('Ustawienia'!$B$5,1,1)+217)='Ustawienia'!$B$5,DATE('Ustawienia'!$B$5,1,1)+217,"")</f>
        <v>46605</v>
      </c>
      <c r="B222" s="19">
        <f>A222</f>
        <v>46605</v>
      </c>
      <c r="C222" s="20" t="str">
        <f>IF(A222="","",IF(COUNTIF('Święta'!$A$5:$A$100,A222)&gt;0,"Święto",IF(WEEKDAY(A222,2)&gt;5,"Weekend","Dzień roboczy")))</f>
        <v>Dzień roboczy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IF(C222="Dzień roboczy",'Ustawienia'!$B$6,0)</f>
        <v>8</v>
      </c>
      <c r="J222" s="22">
        <f>H222+IF(OR(G222="Urlop",G222="Chorobowe",G222="Lekarz",G222="Odbiór nadgodzin",G222="Delegacja"),I222,IF(G222="Pół dnia urlopu",I222/2,0))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IF(YEAR(DATE('Ustawienia'!$B$5,1,1)+218)='Ustawienia'!$B$5,DATE('Ustawienia'!$B$5,1,1)+218,"")</f>
        <v>46606</v>
      </c>
      <c r="B223" s="19">
        <f>A223</f>
        <v>46606</v>
      </c>
      <c r="C223" s="20" t="str">
        <f>IF(A223="","",IF(COUNTIF('Święta'!$A$5:$A$100,A223)&gt;0,"Święto",IF(WEEKDAY(A223,2)&gt;5,"Weekend","Dzień roboczy")))</f>
        <v>Weekend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IF(C223="Dzień roboczy",'Ustawienia'!$B$6,0)</f>
        <v>0</v>
      </c>
      <c r="J223" s="22">
        <f>H223+IF(OR(G223="Urlop",G223="Chorobowe",G223="Lekarz",G223="Odbiór nadgodzin",G223="Delegacja"),I223,IF(G223="Pół dnia urlopu",I223/2,0))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IF(YEAR(DATE('Ustawienia'!$B$5,1,1)+219)='Ustawienia'!$B$5,DATE('Ustawienia'!$B$5,1,1)+219,"")</f>
        <v>46607</v>
      </c>
      <c r="B224" s="19">
        <f>A224</f>
        <v>46607</v>
      </c>
      <c r="C224" s="20" t="str">
        <f>IF(A224="","",IF(COUNTIF('Święta'!$A$5:$A$100,A224)&gt;0,"Święto",IF(WEEKDAY(A224,2)&gt;5,"Weekend","Dzień roboczy")))</f>
        <v>Weekend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IF(C224="Dzień roboczy",'Ustawienia'!$B$6,0)</f>
        <v>0</v>
      </c>
      <c r="J224" s="22">
        <f>H224+IF(OR(G224="Urlop",G224="Chorobowe",G224="Lekarz",G224="Odbiór nadgodzin",G224="Delegacja"),I224,IF(G224="Pół dnia urlopu",I224/2,0))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IF(YEAR(DATE('Ustawienia'!$B$5,1,1)+220)='Ustawienia'!$B$5,DATE('Ustawienia'!$B$5,1,1)+220,"")</f>
        <v>46608</v>
      </c>
      <c r="B225" s="19">
        <f>A225</f>
        <v>46608</v>
      </c>
      <c r="C225" s="20" t="str">
        <f>IF(A225="","",IF(COUNTIF('Święta'!$A$5:$A$100,A225)&gt;0,"Święto",IF(WEEKDAY(A225,2)&gt;5,"Weekend","Dzień roboczy")))</f>
        <v>Dzień roboczy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IF(C225="Dzień roboczy",'Ustawienia'!$B$6,0)</f>
        <v>8</v>
      </c>
      <c r="J225" s="22">
        <f>H225+IF(OR(G225="Urlop",G225="Chorobowe",G225="Lekarz",G225="Odbiór nadgodzin",G225="Delegacja"),I225,IF(G225="Pół dnia urlopu",I225/2,0))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IF(YEAR(DATE('Ustawienia'!$B$5,1,1)+221)='Ustawienia'!$B$5,DATE('Ustawienia'!$B$5,1,1)+221,"")</f>
        <v>46609</v>
      </c>
      <c r="B226" s="19">
        <f>A226</f>
        <v>46609</v>
      </c>
      <c r="C226" s="20" t="str">
        <f>IF(A226="","",IF(COUNTIF('Święta'!$A$5:$A$100,A226)&gt;0,"Święto",IF(WEEKDAY(A226,2)&gt;5,"Weekend","Dzień roboczy")))</f>
        <v>Dzień roboczy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IF(C226="Dzień roboczy",'Ustawienia'!$B$6,0)</f>
        <v>8</v>
      </c>
      <c r="J226" s="22">
        <f>H226+IF(OR(G226="Urlop",G226="Chorobowe",G226="Lekarz",G226="Odbiór nadgodzin",G226="Delegacja"),I226,IF(G226="Pół dnia urlopu",I226/2,0))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IF(YEAR(DATE('Ustawienia'!$B$5,1,1)+222)='Ustawienia'!$B$5,DATE('Ustawienia'!$B$5,1,1)+222,"")</f>
        <v>46610</v>
      </c>
      <c r="B227" s="19">
        <f>A227</f>
        <v>46610</v>
      </c>
      <c r="C227" s="20" t="str">
        <f>IF(A227="","",IF(COUNTIF('Święta'!$A$5:$A$100,A227)&gt;0,"Święto",IF(WEEKDAY(A227,2)&gt;5,"Weekend","Dzień roboczy")))</f>
        <v>Dzień roboczy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IF(C227="Dzień roboczy",'Ustawienia'!$B$6,0)</f>
        <v>8</v>
      </c>
      <c r="J227" s="22">
        <f>H227+IF(OR(G227="Urlop",G227="Chorobowe",G227="Lekarz",G227="Odbiór nadgodzin",G227="Delegacja"),I227,IF(G227="Pół dnia urlopu",I227/2,0))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IF(YEAR(DATE('Ustawienia'!$B$5,1,1)+223)='Ustawienia'!$B$5,DATE('Ustawienia'!$B$5,1,1)+223,"")</f>
        <v>46611</v>
      </c>
      <c r="B228" s="19">
        <f>A228</f>
        <v>46611</v>
      </c>
      <c r="C228" s="20" t="str">
        <f>IF(A228="","",IF(COUNTIF('Święta'!$A$5:$A$100,A228)&gt;0,"Święto",IF(WEEKDAY(A228,2)&gt;5,"Weekend","Dzień roboczy")))</f>
        <v>Dzień roboczy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IF(C228="Dzień roboczy",'Ustawienia'!$B$6,0)</f>
        <v>8</v>
      </c>
      <c r="J228" s="22">
        <f>H228+IF(OR(G228="Urlop",G228="Chorobowe",G228="Lekarz",G228="Odbiór nadgodzin",G228="Delegacja"),I228,IF(G228="Pół dnia urlopu",I228/2,0))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IF(YEAR(DATE('Ustawienia'!$B$5,1,1)+224)='Ustawienia'!$B$5,DATE('Ustawienia'!$B$5,1,1)+224,"")</f>
        <v>46612</v>
      </c>
      <c r="B229" s="19">
        <f>A229</f>
        <v>46612</v>
      </c>
      <c r="C229" s="20" t="str">
        <f>IF(A229="","",IF(COUNTIF('Święta'!$A$5:$A$100,A229)&gt;0,"Święto",IF(WEEKDAY(A229,2)&gt;5,"Weekend","Dzień roboczy")))</f>
        <v>Dzień roboczy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IF(C229="Dzień roboczy",'Ustawienia'!$B$6,0)</f>
        <v>8</v>
      </c>
      <c r="J229" s="22">
        <f>H229+IF(OR(G229="Urlop",G229="Chorobowe",G229="Lekarz",G229="Odbiór nadgodzin",G229="Delegacja"),I229,IF(G229="Pół dnia urlopu",I229/2,0))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IF(YEAR(DATE('Ustawienia'!$B$5,1,1)+225)='Ustawienia'!$B$5,DATE('Ustawienia'!$B$5,1,1)+225,"")</f>
        <v>46613</v>
      </c>
      <c r="B230" s="19">
        <f>A230</f>
        <v>46613</v>
      </c>
      <c r="C230" s="20" t="str">
        <f>IF(A230="","",IF(COUNTIF('Święta'!$A$5:$A$100,A230)&gt;0,"Święto",IF(WEEKDAY(A230,2)&gt;5,"Weekend","Dzień roboczy")))</f>
        <v>Weekend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IF(C230="Dzień roboczy",'Ustawienia'!$B$6,0)</f>
        <v>0</v>
      </c>
      <c r="J230" s="22">
        <f>H230+IF(OR(G230="Urlop",G230="Chorobowe",G230="Lekarz",G230="Odbiór nadgodzin",G230="Delegacja"),I230,IF(G230="Pół dnia urlopu",I230/2,0))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IF(YEAR(DATE('Ustawienia'!$B$5,1,1)+226)='Ustawienia'!$B$5,DATE('Ustawienia'!$B$5,1,1)+226,"")</f>
        <v>46614</v>
      </c>
      <c r="B231" s="19">
        <f>A231</f>
        <v>46614</v>
      </c>
      <c r="C231" s="20" t="str">
        <f>IF(A231="","",IF(COUNTIF('Święta'!$A$5:$A$100,A231)&gt;0,"Święto",IF(WEEKDAY(A231,2)&gt;5,"Weekend","Dzień roboczy")))</f>
        <v>Święto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IF(C231="Dzień roboczy",'Ustawienia'!$B$6,0)</f>
        <v>0</v>
      </c>
      <c r="J231" s="22">
        <f>H231+IF(OR(G231="Urlop",G231="Chorobowe",G231="Lekarz",G231="Odbiór nadgodzin",G231="Delegacja"),I231,IF(G231="Pół dnia urlopu",I231/2,0))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IF(YEAR(DATE('Ustawienia'!$B$5,1,1)+227)='Ustawienia'!$B$5,DATE('Ustawienia'!$B$5,1,1)+227,"")</f>
        <v>46615</v>
      </c>
      <c r="B232" s="19">
        <f>A232</f>
        <v>46615</v>
      </c>
      <c r="C232" s="20" t="str">
        <f>IF(A232="","",IF(COUNTIF('Święta'!$A$5:$A$100,A232)&gt;0,"Święto",IF(WEEKDAY(A232,2)&gt;5,"Weekend","Dzień roboczy")))</f>
        <v>Dzień roboczy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IF(C232="Dzień roboczy",'Ustawienia'!$B$6,0)</f>
        <v>8</v>
      </c>
      <c r="J232" s="22">
        <f>H232+IF(OR(G232="Urlop",G232="Chorobowe",G232="Lekarz",G232="Odbiór nadgodzin",G232="Delegacja"),I232,IF(G232="Pół dnia urlopu",I232/2,0))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IF(YEAR(DATE('Ustawienia'!$B$5,1,1)+228)='Ustawienia'!$B$5,DATE('Ustawienia'!$B$5,1,1)+228,"")</f>
        <v>46616</v>
      </c>
      <c r="B233" s="19">
        <f>A233</f>
        <v>46616</v>
      </c>
      <c r="C233" s="20" t="str">
        <f>IF(A233="","",IF(COUNTIF('Święta'!$A$5:$A$100,A233)&gt;0,"Święto",IF(WEEKDAY(A233,2)&gt;5,"Weekend","Dzień roboczy")))</f>
        <v>Dzień roboczy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IF(C233="Dzień roboczy",'Ustawienia'!$B$6,0)</f>
        <v>8</v>
      </c>
      <c r="J233" s="22">
        <f>H233+IF(OR(G233="Urlop",G233="Chorobowe",G233="Lekarz",G233="Odbiór nadgodzin",G233="Delegacja"),I233,IF(G233="Pół dnia urlopu",I233/2,0))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IF(YEAR(DATE('Ustawienia'!$B$5,1,1)+229)='Ustawienia'!$B$5,DATE('Ustawienia'!$B$5,1,1)+229,"")</f>
        <v>46617</v>
      </c>
      <c r="B234" s="19">
        <f>A234</f>
        <v>46617</v>
      </c>
      <c r="C234" s="20" t="str">
        <f>IF(A234="","",IF(COUNTIF('Święta'!$A$5:$A$100,A234)&gt;0,"Święto",IF(WEEKDAY(A234,2)&gt;5,"Weekend","Dzień roboczy")))</f>
        <v>Dzień roboczy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IF(C234="Dzień roboczy",'Ustawienia'!$B$6,0)</f>
        <v>8</v>
      </c>
      <c r="J234" s="22">
        <f>H234+IF(OR(G234="Urlop",G234="Chorobowe",G234="Lekarz",G234="Odbiór nadgodzin",G234="Delegacja"),I234,IF(G234="Pół dnia urlopu",I234/2,0))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IF(YEAR(DATE('Ustawienia'!$B$5,1,1)+230)='Ustawienia'!$B$5,DATE('Ustawienia'!$B$5,1,1)+230,"")</f>
        <v>46618</v>
      </c>
      <c r="B235" s="19">
        <f>A235</f>
        <v>46618</v>
      </c>
      <c r="C235" s="20" t="str">
        <f>IF(A235="","",IF(COUNTIF('Święta'!$A$5:$A$100,A235)&gt;0,"Święto",IF(WEEKDAY(A235,2)&gt;5,"Weekend","Dzień roboczy")))</f>
        <v>Dzień roboczy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IF(C235="Dzień roboczy",'Ustawienia'!$B$6,0)</f>
        <v>8</v>
      </c>
      <c r="J235" s="22">
        <f>H235+IF(OR(G235="Urlop",G235="Chorobowe",G235="Lekarz",G235="Odbiór nadgodzin",G235="Delegacja"),I235,IF(G235="Pół dnia urlopu",I235/2,0))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IF(YEAR(DATE('Ustawienia'!$B$5,1,1)+231)='Ustawienia'!$B$5,DATE('Ustawienia'!$B$5,1,1)+231,"")</f>
        <v>46619</v>
      </c>
      <c r="B236" s="19">
        <f>A236</f>
        <v>46619</v>
      </c>
      <c r="C236" s="20" t="str">
        <f>IF(A236="","",IF(COUNTIF('Święta'!$A$5:$A$100,A236)&gt;0,"Święto",IF(WEEKDAY(A236,2)&gt;5,"Weekend","Dzień roboczy")))</f>
        <v>Dzień roboczy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IF(C236="Dzień roboczy",'Ustawienia'!$B$6,0)</f>
        <v>8</v>
      </c>
      <c r="J236" s="22">
        <f>H236+IF(OR(G236="Urlop",G236="Chorobowe",G236="Lekarz",G236="Odbiór nadgodzin",G236="Delegacja"),I236,IF(G236="Pół dnia urlopu",I236/2,0))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IF(YEAR(DATE('Ustawienia'!$B$5,1,1)+232)='Ustawienia'!$B$5,DATE('Ustawienia'!$B$5,1,1)+232,"")</f>
        <v>46620</v>
      </c>
      <c r="B237" s="19">
        <f>A237</f>
        <v>46620</v>
      </c>
      <c r="C237" s="20" t="str">
        <f>IF(A237="","",IF(COUNTIF('Święta'!$A$5:$A$100,A237)&gt;0,"Święto",IF(WEEKDAY(A237,2)&gt;5,"Weekend","Dzień roboczy")))</f>
        <v>Weekend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IF(C237="Dzień roboczy",'Ustawienia'!$B$6,0)</f>
        <v>0</v>
      </c>
      <c r="J237" s="22">
        <f>H237+IF(OR(G237="Urlop",G237="Chorobowe",G237="Lekarz",G237="Odbiór nadgodzin",G237="Delegacja"),I237,IF(G237="Pół dnia urlopu",I237/2,0))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IF(YEAR(DATE('Ustawienia'!$B$5,1,1)+233)='Ustawienia'!$B$5,DATE('Ustawienia'!$B$5,1,1)+233,"")</f>
        <v>46621</v>
      </c>
      <c r="B238" s="19">
        <f>A238</f>
        <v>46621</v>
      </c>
      <c r="C238" s="20" t="str">
        <f>IF(A238="","",IF(COUNTIF('Święta'!$A$5:$A$100,A238)&gt;0,"Święto",IF(WEEKDAY(A238,2)&gt;5,"Weekend","Dzień roboczy")))</f>
        <v>Weekend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IF(C238="Dzień roboczy",'Ustawienia'!$B$6,0)</f>
        <v>0</v>
      </c>
      <c r="J238" s="22">
        <f>H238+IF(OR(G238="Urlop",G238="Chorobowe",G238="Lekarz",G238="Odbiór nadgodzin",G238="Delegacja"),I238,IF(G238="Pół dnia urlopu",I238/2,0))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IF(YEAR(DATE('Ustawienia'!$B$5,1,1)+234)='Ustawienia'!$B$5,DATE('Ustawienia'!$B$5,1,1)+234,"")</f>
        <v>46622</v>
      </c>
      <c r="B239" s="19">
        <f>A239</f>
        <v>46622</v>
      </c>
      <c r="C239" s="20" t="str">
        <f>IF(A239="","",IF(COUNTIF('Święta'!$A$5:$A$100,A239)&gt;0,"Święto",IF(WEEKDAY(A239,2)&gt;5,"Weekend","Dzień roboczy")))</f>
        <v>Dzień roboczy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IF(C239="Dzień roboczy",'Ustawienia'!$B$6,0)</f>
        <v>8</v>
      </c>
      <c r="J239" s="22">
        <f>H239+IF(OR(G239="Urlop",G239="Chorobowe",G239="Lekarz",G239="Odbiór nadgodzin",G239="Delegacja"),I239,IF(G239="Pół dnia urlopu",I239/2,0))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IF(YEAR(DATE('Ustawienia'!$B$5,1,1)+235)='Ustawienia'!$B$5,DATE('Ustawienia'!$B$5,1,1)+235,"")</f>
        <v>46623</v>
      </c>
      <c r="B240" s="19">
        <f>A240</f>
        <v>46623</v>
      </c>
      <c r="C240" s="20" t="str">
        <f>IF(A240="","",IF(COUNTIF('Święta'!$A$5:$A$100,A240)&gt;0,"Święto",IF(WEEKDAY(A240,2)&gt;5,"Weekend","Dzień roboczy")))</f>
        <v>Dzień roboczy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IF(C240="Dzień roboczy",'Ustawienia'!$B$6,0)</f>
        <v>8</v>
      </c>
      <c r="J240" s="22">
        <f>H240+IF(OR(G240="Urlop",G240="Chorobowe",G240="Lekarz",G240="Odbiór nadgodzin",G240="Delegacja"),I240,IF(G240="Pół dnia urlopu",I240/2,0))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IF(YEAR(DATE('Ustawienia'!$B$5,1,1)+236)='Ustawienia'!$B$5,DATE('Ustawienia'!$B$5,1,1)+236,"")</f>
        <v>46624</v>
      </c>
      <c r="B241" s="19">
        <f>A241</f>
        <v>46624</v>
      </c>
      <c r="C241" s="20" t="str">
        <f>IF(A241="","",IF(COUNTIF('Święta'!$A$5:$A$100,A241)&gt;0,"Święto",IF(WEEKDAY(A241,2)&gt;5,"Weekend","Dzień roboczy")))</f>
        <v>Dzień roboczy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IF(C241="Dzień roboczy",'Ustawienia'!$B$6,0)</f>
        <v>8</v>
      </c>
      <c r="J241" s="22">
        <f>H241+IF(OR(G241="Urlop",G241="Chorobowe",G241="Lekarz",G241="Odbiór nadgodzin",G241="Delegacja"),I241,IF(G241="Pół dnia urlopu",I241/2,0))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IF(YEAR(DATE('Ustawienia'!$B$5,1,1)+237)='Ustawienia'!$B$5,DATE('Ustawienia'!$B$5,1,1)+237,"")</f>
        <v>46625</v>
      </c>
      <c r="B242" s="19">
        <f>A242</f>
        <v>46625</v>
      </c>
      <c r="C242" s="20" t="str">
        <f>IF(A242="","",IF(COUNTIF('Święta'!$A$5:$A$100,A242)&gt;0,"Święto",IF(WEEKDAY(A242,2)&gt;5,"Weekend","Dzień roboczy")))</f>
        <v>Dzień roboczy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IF(C242="Dzień roboczy",'Ustawienia'!$B$6,0)</f>
        <v>8</v>
      </c>
      <c r="J242" s="22">
        <f>H242+IF(OR(G242="Urlop",G242="Chorobowe",G242="Lekarz",G242="Odbiór nadgodzin",G242="Delegacja"),I242,IF(G242="Pół dnia urlopu",I242/2,0))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IF(YEAR(DATE('Ustawienia'!$B$5,1,1)+238)='Ustawienia'!$B$5,DATE('Ustawienia'!$B$5,1,1)+238,"")</f>
        <v>46626</v>
      </c>
      <c r="B243" s="19">
        <f>A243</f>
        <v>46626</v>
      </c>
      <c r="C243" s="20" t="str">
        <f>IF(A243="","",IF(COUNTIF('Święta'!$A$5:$A$100,A243)&gt;0,"Święto",IF(WEEKDAY(A243,2)&gt;5,"Weekend","Dzień roboczy")))</f>
        <v>Dzień roboczy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IF(C243="Dzień roboczy",'Ustawienia'!$B$6,0)</f>
        <v>8</v>
      </c>
      <c r="J243" s="22">
        <f>H243+IF(OR(G243="Urlop",G243="Chorobowe",G243="Lekarz",G243="Odbiór nadgodzin",G243="Delegacja"),I243,IF(G243="Pół dnia urlopu",I243/2,0))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IF(YEAR(DATE('Ustawienia'!$B$5,1,1)+239)='Ustawienia'!$B$5,DATE('Ustawienia'!$B$5,1,1)+239,"")</f>
        <v>46627</v>
      </c>
      <c r="B244" s="19">
        <f>A244</f>
        <v>46627</v>
      </c>
      <c r="C244" s="20" t="str">
        <f>IF(A244="","",IF(COUNTIF('Święta'!$A$5:$A$100,A244)&gt;0,"Święto",IF(WEEKDAY(A244,2)&gt;5,"Weekend","Dzień roboczy")))</f>
        <v>Weekend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IF(C244="Dzień roboczy",'Ustawienia'!$B$6,0)</f>
        <v>0</v>
      </c>
      <c r="J244" s="22">
        <f>H244+IF(OR(G244="Urlop",G244="Chorobowe",G244="Lekarz",G244="Odbiór nadgodzin",G244="Delegacja"),I244,IF(G244="Pół dnia urlopu",I244/2,0))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IF(YEAR(DATE('Ustawienia'!$B$5,1,1)+240)='Ustawienia'!$B$5,DATE('Ustawienia'!$B$5,1,1)+240,"")</f>
        <v>46628</v>
      </c>
      <c r="B245" s="19">
        <f>A245</f>
        <v>46628</v>
      </c>
      <c r="C245" s="20" t="str">
        <f>IF(A245="","",IF(COUNTIF('Święta'!$A$5:$A$100,A245)&gt;0,"Święto",IF(WEEKDAY(A245,2)&gt;5,"Weekend","Dzień roboczy")))</f>
        <v>Weekend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IF(C245="Dzień roboczy",'Ustawienia'!$B$6,0)</f>
        <v>0</v>
      </c>
      <c r="J245" s="22">
        <f>H245+IF(OR(G245="Urlop",G245="Chorobowe",G245="Lekarz",G245="Odbiór nadgodzin",G245="Delegacja"),I245,IF(G245="Pół dnia urlopu",I245/2,0))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IF(YEAR(DATE('Ustawienia'!$B$5,1,1)+241)='Ustawienia'!$B$5,DATE('Ustawienia'!$B$5,1,1)+241,"")</f>
        <v>46629</v>
      </c>
      <c r="B246" s="19">
        <f>A246</f>
        <v>46629</v>
      </c>
      <c r="C246" s="20" t="str">
        <f>IF(A246="","",IF(COUNTIF('Święta'!$A$5:$A$100,A246)&gt;0,"Święto",IF(WEEKDAY(A246,2)&gt;5,"Weekend","Dzień roboczy")))</f>
        <v>Dzień roboczy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IF(C246="Dzień roboczy",'Ustawienia'!$B$6,0)</f>
        <v>8</v>
      </c>
      <c r="J246" s="22">
        <f>H246+IF(OR(G246="Urlop",G246="Chorobowe",G246="Lekarz",G246="Odbiór nadgodzin",G246="Delegacja"),I246,IF(G246="Pół dnia urlopu",I246/2,0))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IF(YEAR(DATE('Ustawienia'!$B$5,1,1)+242)='Ustawienia'!$B$5,DATE('Ustawienia'!$B$5,1,1)+242,"")</f>
        <v>46630</v>
      </c>
      <c r="B247" s="19">
        <f>A247</f>
        <v>46630</v>
      </c>
      <c r="C247" s="20" t="str">
        <f>IF(A247="","",IF(COUNTIF('Święta'!$A$5:$A$100,A247)&gt;0,"Święto",IF(WEEKDAY(A247,2)&gt;5,"Weekend","Dzień roboczy")))</f>
        <v>Dzień roboczy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IF(C247="Dzień roboczy",'Ustawienia'!$B$6,0)</f>
        <v>8</v>
      </c>
      <c r="J247" s="22">
        <f>H247+IF(OR(G247="Urlop",G247="Chorobowe",G247="Lekarz",G247="Odbiór nadgodzin",G247="Delegacja"),I247,IF(G247="Pół dnia urlopu",I247/2,0))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IF(YEAR(DATE('Ustawienia'!$B$5,1,1)+243)='Ustawienia'!$B$5,DATE('Ustawienia'!$B$5,1,1)+243,"")</f>
        <v>46631</v>
      </c>
      <c r="B248" s="19">
        <f>A248</f>
        <v>46631</v>
      </c>
      <c r="C248" s="20" t="str">
        <f>IF(A248="","",IF(COUNTIF('Święta'!$A$5:$A$100,A248)&gt;0,"Święto",IF(WEEKDAY(A248,2)&gt;5,"Weekend","Dzień roboczy")))</f>
        <v>Dzień roboczy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IF(C248="Dzień roboczy",'Ustawienia'!$B$6,0)</f>
        <v>8</v>
      </c>
      <c r="J248" s="22">
        <f>H248+IF(OR(G248="Urlop",G248="Chorobowe",G248="Lekarz",G248="Odbiór nadgodzin",G248="Delegacja"),I248,IF(G248="Pół dnia urlopu",I248/2,0))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IF(YEAR(DATE('Ustawienia'!$B$5,1,1)+244)='Ustawienia'!$B$5,DATE('Ustawienia'!$B$5,1,1)+244,"")</f>
        <v>46632</v>
      </c>
      <c r="B249" s="19">
        <f>A249</f>
        <v>46632</v>
      </c>
      <c r="C249" s="20" t="str">
        <f>IF(A249="","",IF(COUNTIF('Święta'!$A$5:$A$100,A249)&gt;0,"Święto",IF(WEEKDAY(A249,2)&gt;5,"Weekend","Dzień roboczy")))</f>
        <v>Dzień roboczy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IF(C249="Dzień roboczy",'Ustawienia'!$B$6,0)</f>
        <v>8</v>
      </c>
      <c r="J249" s="22">
        <f>H249+IF(OR(G249="Urlop",G249="Chorobowe",G249="Lekarz",G249="Odbiór nadgodzin",G249="Delegacja"),I249,IF(G249="Pół dnia urlopu",I249/2,0))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IF(YEAR(DATE('Ustawienia'!$B$5,1,1)+245)='Ustawienia'!$B$5,DATE('Ustawienia'!$B$5,1,1)+245,"")</f>
        <v>46633</v>
      </c>
      <c r="B250" s="19">
        <f>A250</f>
        <v>46633</v>
      </c>
      <c r="C250" s="20" t="str">
        <f>IF(A250="","",IF(COUNTIF('Święta'!$A$5:$A$100,A250)&gt;0,"Święto",IF(WEEKDAY(A250,2)&gt;5,"Weekend","Dzień roboczy")))</f>
        <v>Dzień roboczy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IF(C250="Dzień roboczy",'Ustawienia'!$B$6,0)</f>
        <v>8</v>
      </c>
      <c r="J250" s="22">
        <f>H250+IF(OR(G250="Urlop",G250="Chorobowe",G250="Lekarz",G250="Odbiór nadgodzin",G250="Delegacja"),I250,IF(G250="Pół dnia urlopu",I250/2,0))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IF(YEAR(DATE('Ustawienia'!$B$5,1,1)+246)='Ustawienia'!$B$5,DATE('Ustawienia'!$B$5,1,1)+246,"")</f>
        <v>46634</v>
      </c>
      <c r="B251" s="19">
        <f>A251</f>
        <v>46634</v>
      </c>
      <c r="C251" s="20" t="str">
        <f>IF(A251="","",IF(COUNTIF('Święta'!$A$5:$A$100,A251)&gt;0,"Święto",IF(WEEKDAY(A251,2)&gt;5,"Weekend","Dzień roboczy")))</f>
        <v>Weekend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IF(C251="Dzień roboczy",'Ustawienia'!$B$6,0)</f>
        <v>0</v>
      </c>
      <c r="J251" s="22">
        <f>H251+IF(OR(G251="Urlop",G251="Chorobowe",G251="Lekarz",G251="Odbiór nadgodzin",G251="Delegacja"),I251,IF(G251="Pół dnia urlopu",I251/2,0))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IF(YEAR(DATE('Ustawienia'!$B$5,1,1)+247)='Ustawienia'!$B$5,DATE('Ustawienia'!$B$5,1,1)+247,"")</f>
        <v>46635</v>
      </c>
      <c r="B252" s="19">
        <f>A252</f>
        <v>46635</v>
      </c>
      <c r="C252" s="20" t="str">
        <f>IF(A252="","",IF(COUNTIF('Święta'!$A$5:$A$100,A252)&gt;0,"Święto",IF(WEEKDAY(A252,2)&gt;5,"Weekend","Dzień roboczy")))</f>
        <v>Weekend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IF(C252="Dzień roboczy",'Ustawienia'!$B$6,0)</f>
        <v>0</v>
      </c>
      <c r="J252" s="22">
        <f>H252+IF(OR(G252="Urlop",G252="Chorobowe",G252="Lekarz",G252="Odbiór nadgodzin",G252="Delegacja"),I252,IF(G252="Pół dnia urlopu",I252/2,0))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IF(YEAR(DATE('Ustawienia'!$B$5,1,1)+248)='Ustawienia'!$B$5,DATE('Ustawienia'!$B$5,1,1)+248,"")</f>
        <v>46636</v>
      </c>
      <c r="B253" s="19">
        <f>A253</f>
        <v>46636</v>
      </c>
      <c r="C253" s="20" t="str">
        <f>IF(A253="","",IF(COUNTIF('Święta'!$A$5:$A$100,A253)&gt;0,"Święto",IF(WEEKDAY(A253,2)&gt;5,"Weekend","Dzień roboczy")))</f>
        <v>Dzień roboczy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IF(C253="Dzień roboczy",'Ustawienia'!$B$6,0)</f>
        <v>8</v>
      </c>
      <c r="J253" s="22">
        <f>H253+IF(OR(G253="Urlop",G253="Chorobowe",G253="Lekarz",G253="Odbiór nadgodzin",G253="Delegacja"),I253,IF(G253="Pół dnia urlopu",I253/2,0))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IF(YEAR(DATE('Ustawienia'!$B$5,1,1)+249)='Ustawienia'!$B$5,DATE('Ustawienia'!$B$5,1,1)+249,"")</f>
        <v>46637</v>
      </c>
      <c r="B254" s="19">
        <f>A254</f>
        <v>46637</v>
      </c>
      <c r="C254" s="20" t="str">
        <f>IF(A254="","",IF(COUNTIF('Święta'!$A$5:$A$100,A254)&gt;0,"Święto",IF(WEEKDAY(A254,2)&gt;5,"Weekend","Dzień roboczy")))</f>
        <v>Dzień roboczy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IF(C254="Dzień roboczy",'Ustawienia'!$B$6,0)</f>
        <v>8</v>
      </c>
      <c r="J254" s="22">
        <f>H254+IF(OR(G254="Urlop",G254="Chorobowe",G254="Lekarz",G254="Odbiór nadgodzin",G254="Delegacja"),I254,IF(G254="Pół dnia urlopu",I254/2,0))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IF(YEAR(DATE('Ustawienia'!$B$5,1,1)+250)='Ustawienia'!$B$5,DATE('Ustawienia'!$B$5,1,1)+250,"")</f>
        <v>46638</v>
      </c>
      <c r="B255" s="19">
        <f>A255</f>
        <v>46638</v>
      </c>
      <c r="C255" s="20" t="str">
        <f>IF(A255="","",IF(COUNTIF('Święta'!$A$5:$A$100,A255)&gt;0,"Święto",IF(WEEKDAY(A255,2)&gt;5,"Weekend","Dzień roboczy")))</f>
        <v>Dzień roboczy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IF(C255="Dzień roboczy",'Ustawienia'!$B$6,0)</f>
        <v>8</v>
      </c>
      <c r="J255" s="22">
        <f>H255+IF(OR(G255="Urlop",G255="Chorobowe",G255="Lekarz",G255="Odbiór nadgodzin",G255="Delegacja"),I255,IF(G255="Pół dnia urlopu",I255/2,0))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IF(YEAR(DATE('Ustawienia'!$B$5,1,1)+251)='Ustawienia'!$B$5,DATE('Ustawienia'!$B$5,1,1)+251,"")</f>
        <v>46639</v>
      </c>
      <c r="B256" s="19">
        <f>A256</f>
        <v>46639</v>
      </c>
      <c r="C256" s="20" t="str">
        <f>IF(A256="","",IF(COUNTIF('Święta'!$A$5:$A$100,A256)&gt;0,"Święto",IF(WEEKDAY(A256,2)&gt;5,"Weekend","Dzień roboczy")))</f>
        <v>Dzień roboczy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IF(C256="Dzień roboczy",'Ustawienia'!$B$6,0)</f>
        <v>8</v>
      </c>
      <c r="J256" s="22">
        <f>H256+IF(OR(G256="Urlop",G256="Chorobowe",G256="Lekarz",G256="Odbiór nadgodzin",G256="Delegacja"),I256,IF(G256="Pół dnia urlopu",I256/2,0))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IF(YEAR(DATE('Ustawienia'!$B$5,1,1)+252)='Ustawienia'!$B$5,DATE('Ustawienia'!$B$5,1,1)+252,"")</f>
        <v>46640</v>
      </c>
      <c r="B257" s="19">
        <f>A257</f>
        <v>46640</v>
      </c>
      <c r="C257" s="20" t="str">
        <f>IF(A257="","",IF(COUNTIF('Święta'!$A$5:$A$100,A257)&gt;0,"Święto",IF(WEEKDAY(A257,2)&gt;5,"Weekend","Dzień roboczy")))</f>
        <v>Dzień roboczy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IF(C257="Dzień roboczy",'Ustawienia'!$B$6,0)</f>
        <v>8</v>
      </c>
      <c r="J257" s="22">
        <f>H257+IF(OR(G257="Urlop",G257="Chorobowe",G257="Lekarz",G257="Odbiór nadgodzin",G257="Delegacja"),I257,IF(G257="Pół dnia urlopu",I257/2,0))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IF(YEAR(DATE('Ustawienia'!$B$5,1,1)+253)='Ustawienia'!$B$5,DATE('Ustawienia'!$B$5,1,1)+253,"")</f>
        <v>46641</v>
      </c>
      <c r="B258" s="19">
        <f>A258</f>
        <v>46641</v>
      </c>
      <c r="C258" s="20" t="str">
        <f>IF(A258="","",IF(COUNTIF('Święta'!$A$5:$A$100,A258)&gt;0,"Święto",IF(WEEKDAY(A258,2)&gt;5,"Weekend","Dzień roboczy")))</f>
        <v>Weekend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IF(C258="Dzień roboczy",'Ustawienia'!$B$6,0)</f>
        <v>0</v>
      </c>
      <c r="J258" s="22">
        <f>H258+IF(OR(G258="Urlop",G258="Chorobowe",G258="Lekarz",G258="Odbiór nadgodzin",G258="Delegacja"),I258,IF(G258="Pół dnia urlopu",I258/2,0))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IF(YEAR(DATE('Ustawienia'!$B$5,1,1)+254)='Ustawienia'!$B$5,DATE('Ustawienia'!$B$5,1,1)+254,"")</f>
        <v>46642</v>
      </c>
      <c r="B259" s="19">
        <f>A259</f>
        <v>46642</v>
      </c>
      <c r="C259" s="20" t="str">
        <f>IF(A259="","",IF(COUNTIF('Święta'!$A$5:$A$100,A259)&gt;0,"Święto",IF(WEEKDAY(A259,2)&gt;5,"Weekend","Dzień roboczy")))</f>
        <v>Weekend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IF(C259="Dzień roboczy",'Ustawienia'!$B$6,0)</f>
        <v>0</v>
      </c>
      <c r="J259" s="22">
        <f>H259+IF(OR(G259="Urlop",G259="Chorobowe",G259="Lekarz",G259="Odbiór nadgodzin",G259="Delegacja"),I259,IF(G259="Pół dnia urlopu",I259/2,0))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IF(YEAR(DATE('Ustawienia'!$B$5,1,1)+255)='Ustawienia'!$B$5,DATE('Ustawienia'!$B$5,1,1)+255,"")</f>
        <v>46643</v>
      </c>
      <c r="B260" s="19">
        <f>A260</f>
        <v>46643</v>
      </c>
      <c r="C260" s="20" t="str">
        <f>IF(A260="","",IF(COUNTIF('Święta'!$A$5:$A$100,A260)&gt;0,"Święto",IF(WEEKDAY(A260,2)&gt;5,"Weekend","Dzień roboczy")))</f>
        <v>Dzień roboczy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IF(C260="Dzień roboczy",'Ustawienia'!$B$6,0)</f>
        <v>8</v>
      </c>
      <c r="J260" s="22">
        <f>H260+IF(OR(G260="Urlop",G260="Chorobowe",G260="Lekarz",G260="Odbiór nadgodzin",G260="Delegacja"),I260,IF(G260="Pół dnia urlopu",I260/2,0))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IF(YEAR(DATE('Ustawienia'!$B$5,1,1)+256)='Ustawienia'!$B$5,DATE('Ustawienia'!$B$5,1,1)+256,"")</f>
        <v>46644</v>
      </c>
      <c r="B261" s="19">
        <f>A261</f>
        <v>46644</v>
      </c>
      <c r="C261" s="20" t="str">
        <f>IF(A261="","",IF(COUNTIF('Święta'!$A$5:$A$100,A261)&gt;0,"Święto",IF(WEEKDAY(A261,2)&gt;5,"Weekend","Dzień roboczy")))</f>
        <v>Dzień roboczy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IF(C261="Dzień roboczy",'Ustawienia'!$B$6,0)</f>
        <v>8</v>
      </c>
      <c r="J261" s="22">
        <f>H261+IF(OR(G261="Urlop",G261="Chorobowe",G261="Lekarz",G261="Odbiór nadgodzin",G261="Delegacja"),I261,IF(G261="Pół dnia urlopu",I261/2,0))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IF(YEAR(DATE('Ustawienia'!$B$5,1,1)+257)='Ustawienia'!$B$5,DATE('Ustawienia'!$B$5,1,1)+257,"")</f>
        <v>46645</v>
      </c>
      <c r="B262" s="19">
        <f>A262</f>
        <v>46645</v>
      </c>
      <c r="C262" s="20" t="str">
        <f>IF(A262="","",IF(COUNTIF('Święta'!$A$5:$A$100,A262)&gt;0,"Święto",IF(WEEKDAY(A262,2)&gt;5,"Weekend","Dzień roboczy")))</f>
        <v>Dzień roboczy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IF(C262="Dzień roboczy",'Ustawienia'!$B$6,0)</f>
        <v>8</v>
      </c>
      <c r="J262" s="22">
        <f>H262+IF(OR(G262="Urlop",G262="Chorobowe",G262="Lekarz",G262="Odbiór nadgodzin",G262="Delegacja"),I262,IF(G262="Pół dnia urlopu",I262/2,0))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IF(YEAR(DATE('Ustawienia'!$B$5,1,1)+258)='Ustawienia'!$B$5,DATE('Ustawienia'!$B$5,1,1)+258,"")</f>
        <v>46646</v>
      </c>
      <c r="B263" s="19">
        <f>A263</f>
        <v>46646</v>
      </c>
      <c r="C263" s="20" t="str">
        <f>IF(A263="","",IF(COUNTIF('Święta'!$A$5:$A$100,A263)&gt;0,"Święto",IF(WEEKDAY(A263,2)&gt;5,"Weekend","Dzień roboczy")))</f>
        <v>Dzień roboczy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IF(C263="Dzień roboczy",'Ustawienia'!$B$6,0)</f>
        <v>8</v>
      </c>
      <c r="J263" s="22">
        <f>H263+IF(OR(G263="Urlop",G263="Chorobowe",G263="Lekarz",G263="Odbiór nadgodzin",G263="Delegacja"),I263,IF(G263="Pół dnia urlopu",I263/2,0))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IF(YEAR(DATE('Ustawienia'!$B$5,1,1)+259)='Ustawienia'!$B$5,DATE('Ustawienia'!$B$5,1,1)+259,"")</f>
        <v>46647</v>
      </c>
      <c r="B264" s="19">
        <f>A264</f>
        <v>46647</v>
      </c>
      <c r="C264" s="20" t="str">
        <f>IF(A264="","",IF(COUNTIF('Święta'!$A$5:$A$100,A264)&gt;0,"Święto",IF(WEEKDAY(A264,2)&gt;5,"Weekend","Dzień roboczy")))</f>
        <v>Dzień roboczy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IF(C264="Dzień roboczy",'Ustawienia'!$B$6,0)</f>
        <v>8</v>
      </c>
      <c r="J264" s="22">
        <f>H264+IF(OR(G264="Urlop",G264="Chorobowe",G264="Lekarz",G264="Odbiór nadgodzin",G264="Delegacja"),I264,IF(G264="Pół dnia urlopu",I264/2,0))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IF(YEAR(DATE('Ustawienia'!$B$5,1,1)+260)='Ustawienia'!$B$5,DATE('Ustawienia'!$B$5,1,1)+260,"")</f>
        <v>46648</v>
      </c>
      <c r="B265" s="19">
        <f>A265</f>
        <v>46648</v>
      </c>
      <c r="C265" s="20" t="str">
        <f>IF(A265="","",IF(COUNTIF('Święta'!$A$5:$A$100,A265)&gt;0,"Święto",IF(WEEKDAY(A265,2)&gt;5,"Weekend","Dzień roboczy")))</f>
        <v>Weekend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IF(C265="Dzień roboczy",'Ustawienia'!$B$6,0)</f>
        <v>0</v>
      </c>
      <c r="J265" s="22">
        <f>H265+IF(OR(G265="Urlop",G265="Chorobowe",G265="Lekarz",G265="Odbiór nadgodzin",G265="Delegacja"),I265,IF(G265="Pół dnia urlopu",I265/2,0))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IF(YEAR(DATE('Ustawienia'!$B$5,1,1)+261)='Ustawienia'!$B$5,DATE('Ustawienia'!$B$5,1,1)+261,"")</f>
        <v>46649</v>
      </c>
      <c r="B266" s="19">
        <f>A266</f>
        <v>46649</v>
      </c>
      <c r="C266" s="20" t="str">
        <f>IF(A266="","",IF(COUNTIF('Święta'!$A$5:$A$100,A266)&gt;0,"Święto",IF(WEEKDAY(A266,2)&gt;5,"Weekend","Dzień roboczy")))</f>
        <v>Weekend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IF(C266="Dzień roboczy",'Ustawienia'!$B$6,0)</f>
        <v>0</v>
      </c>
      <c r="J266" s="22">
        <f>H266+IF(OR(G266="Urlop",G266="Chorobowe",G266="Lekarz",G266="Odbiór nadgodzin",G266="Delegacja"),I266,IF(G266="Pół dnia urlopu",I266/2,0))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IF(YEAR(DATE('Ustawienia'!$B$5,1,1)+262)='Ustawienia'!$B$5,DATE('Ustawienia'!$B$5,1,1)+262,"")</f>
        <v>46650</v>
      </c>
      <c r="B267" s="19">
        <f>A267</f>
        <v>46650</v>
      </c>
      <c r="C267" s="20" t="str">
        <f>IF(A267="","",IF(COUNTIF('Święta'!$A$5:$A$100,A267)&gt;0,"Święto",IF(WEEKDAY(A267,2)&gt;5,"Weekend","Dzień roboczy")))</f>
        <v>Dzień roboczy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IF(C267="Dzień roboczy",'Ustawienia'!$B$6,0)</f>
        <v>8</v>
      </c>
      <c r="J267" s="22">
        <f>H267+IF(OR(G267="Urlop",G267="Chorobowe",G267="Lekarz",G267="Odbiór nadgodzin",G267="Delegacja"),I267,IF(G267="Pół dnia urlopu",I267/2,0))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IF(YEAR(DATE('Ustawienia'!$B$5,1,1)+263)='Ustawienia'!$B$5,DATE('Ustawienia'!$B$5,1,1)+263,"")</f>
        <v>46651</v>
      </c>
      <c r="B268" s="19">
        <f>A268</f>
        <v>46651</v>
      </c>
      <c r="C268" s="20" t="str">
        <f>IF(A268="","",IF(COUNTIF('Święta'!$A$5:$A$100,A268)&gt;0,"Święto",IF(WEEKDAY(A268,2)&gt;5,"Weekend","Dzień roboczy")))</f>
        <v>Dzień roboczy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IF(C268="Dzień roboczy",'Ustawienia'!$B$6,0)</f>
        <v>8</v>
      </c>
      <c r="J268" s="22">
        <f>H268+IF(OR(G268="Urlop",G268="Chorobowe",G268="Lekarz",G268="Odbiór nadgodzin",G268="Delegacja"),I268,IF(G268="Pół dnia urlopu",I268/2,0))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IF(YEAR(DATE('Ustawienia'!$B$5,1,1)+264)='Ustawienia'!$B$5,DATE('Ustawienia'!$B$5,1,1)+264,"")</f>
        <v>46652</v>
      </c>
      <c r="B269" s="19">
        <f>A269</f>
        <v>46652</v>
      </c>
      <c r="C269" s="20" t="str">
        <f>IF(A269="","",IF(COUNTIF('Święta'!$A$5:$A$100,A269)&gt;0,"Święto",IF(WEEKDAY(A269,2)&gt;5,"Weekend","Dzień roboczy")))</f>
        <v>Dzień roboczy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IF(C269="Dzień roboczy",'Ustawienia'!$B$6,0)</f>
        <v>8</v>
      </c>
      <c r="J269" s="22">
        <f>H269+IF(OR(G269="Urlop",G269="Chorobowe",G269="Lekarz",G269="Odbiór nadgodzin",G269="Delegacja"),I269,IF(G269="Pół dnia urlopu",I269/2,0))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IF(YEAR(DATE('Ustawienia'!$B$5,1,1)+265)='Ustawienia'!$B$5,DATE('Ustawienia'!$B$5,1,1)+265,"")</f>
        <v>46653</v>
      </c>
      <c r="B270" s="19">
        <f>A270</f>
        <v>46653</v>
      </c>
      <c r="C270" s="20" t="str">
        <f>IF(A270="","",IF(COUNTIF('Święta'!$A$5:$A$100,A270)&gt;0,"Święto",IF(WEEKDAY(A270,2)&gt;5,"Weekend","Dzień roboczy")))</f>
        <v>Dzień roboczy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IF(C270="Dzień roboczy",'Ustawienia'!$B$6,0)</f>
        <v>8</v>
      </c>
      <c r="J270" s="22">
        <f>H270+IF(OR(G270="Urlop",G270="Chorobowe",G270="Lekarz",G270="Odbiór nadgodzin",G270="Delegacja"),I270,IF(G270="Pół dnia urlopu",I270/2,0))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IF(YEAR(DATE('Ustawienia'!$B$5,1,1)+266)='Ustawienia'!$B$5,DATE('Ustawienia'!$B$5,1,1)+266,"")</f>
        <v>46654</v>
      </c>
      <c r="B271" s="19">
        <f>A271</f>
        <v>46654</v>
      </c>
      <c r="C271" s="20" t="str">
        <f>IF(A271="","",IF(COUNTIF('Święta'!$A$5:$A$100,A271)&gt;0,"Święto",IF(WEEKDAY(A271,2)&gt;5,"Weekend","Dzień roboczy")))</f>
        <v>Dzień roboczy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IF(C271="Dzień roboczy",'Ustawienia'!$B$6,0)</f>
        <v>8</v>
      </c>
      <c r="J271" s="22">
        <f>H271+IF(OR(G271="Urlop",G271="Chorobowe",G271="Lekarz",G271="Odbiór nadgodzin",G271="Delegacja"),I271,IF(G271="Pół dnia urlopu",I271/2,0))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IF(YEAR(DATE('Ustawienia'!$B$5,1,1)+267)='Ustawienia'!$B$5,DATE('Ustawienia'!$B$5,1,1)+267,"")</f>
        <v>46655</v>
      </c>
      <c r="B272" s="19">
        <f>A272</f>
        <v>46655</v>
      </c>
      <c r="C272" s="20" t="str">
        <f>IF(A272="","",IF(COUNTIF('Święta'!$A$5:$A$100,A272)&gt;0,"Święto",IF(WEEKDAY(A272,2)&gt;5,"Weekend","Dzień roboczy")))</f>
        <v>Weekend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IF(C272="Dzień roboczy",'Ustawienia'!$B$6,0)</f>
        <v>0</v>
      </c>
      <c r="J272" s="22">
        <f>H272+IF(OR(G272="Urlop",G272="Chorobowe",G272="Lekarz",G272="Odbiór nadgodzin",G272="Delegacja"),I272,IF(G272="Pół dnia urlopu",I272/2,0))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IF(YEAR(DATE('Ustawienia'!$B$5,1,1)+268)='Ustawienia'!$B$5,DATE('Ustawienia'!$B$5,1,1)+268,"")</f>
        <v>46656</v>
      </c>
      <c r="B273" s="19">
        <f>A273</f>
        <v>46656</v>
      </c>
      <c r="C273" s="20" t="str">
        <f>IF(A273="","",IF(COUNTIF('Święta'!$A$5:$A$100,A273)&gt;0,"Święto",IF(WEEKDAY(A273,2)&gt;5,"Weekend","Dzień roboczy")))</f>
        <v>Weekend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IF(C273="Dzień roboczy",'Ustawienia'!$B$6,0)</f>
        <v>0</v>
      </c>
      <c r="J273" s="22">
        <f>H273+IF(OR(G273="Urlop",G273="Chorobowe",G273="Lekarz",G273="Odbiór nadgodzin",G273="Delegacja"),I273,IF(G273="Pół dnia urlopu",I273/2,0))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IF(YEAR(DATE('Ustawienia'!$B$5,1,1)+269)='Ustawienia'!$B$5,DATE('Ustawienia'!$B$5,1,1)+269,"")</f>
        <v>46657</v>
      </c>
      <c r="B274" s="19">
        <f>A274</f>
        <v>46657</v>
      </c>
      <c r="C274" s="20" t="str">
        <f>IF(A274="","",IF(COUNTIF('Święta'!$A$5:$A$100,A274)&gt;0,"Święto",IF(WEEKDAY(A274,2)&gt;5,"Weekend","Dzień roboczy")))</f>
        <v>Dzień roboczy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IF(C274="Dzień roboczy",'Ustawienia'!$B$6,0)</f>
        <v>8</v>
      </c>
      <c r="J274" s="22">
        <f>H274+IF(OR(G274="Urlop",G274="Chorobowe",G274="Lekarz",G274="Odbiór nadgodzin",G274="Delegacja"),I274,IF(G274="Pół dnia urlopu",I274/2,0))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IF(YEAR(DATE('Ustawienia'!$B$5,1,1)+270)='Ustawienia'!$B$5,DATE('Ustawienia'!$B$5,1,1)+270,"")</f>
        <v>46658</v>
      </c>
      <c r="B275" s="19">
        <f>A275</f>
        <v>46658</v>
      </c>
      <c r="C275" s="20" t="str">
        <f>IF(A275="","",IF(COUNTIF('Święta'!$A$5:$A$100,A275)&gt;0,"Święto",IF(WEEKDAY(A275,2)&gt;5,"Weekend","Dzień roboczy")))</f>
        <v>Dzień roboczy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IF(C275="Dzień roboczy",'Ustawienia'!$B$6,0)</f>
        <v>8</v>
      </c>
      <c r="J275" s="22">
        <f>H275+IF(OR(G275="Urlop",G275="Chorobowe",G275="Lekarz",G275="Odbiór nadgodzin",G275="Delegacja"),I275,IF(G275="Pół dnia urlopu",I275/2,0))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IF(YEAR(DATE('Ustawienia'!$B$5,1,1)+271)='Ustawienia'!$B$5,DATE('Ustawienia'!$B$5,1,1)+271,"")</f>
        <v>46659</v>
      </c>
      <c r="B276" s="19">
        <f>A276</f>
        <v>46659</v>
      </c>
      <c r="C276" s="20" t="str">
        <f>IF(A276="","",IF(COUNTIF('Święta'!$A$5:$A$100,A276)&gt;0,"Święto",IF(WEEKDAY(A276,2)&gt;5,"Weekend","Dzień roboczy")))</f>
        <v>Dzień roboczy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IF(C276="Dzień roboczy",'Ustawienia'!$B$6,0)</f>
        <v>8</v>
      </c>
      <c r="J276" s="22">
        <f>H276+IF(OR(G276="Urlop",G276="Chorobowe",G276="Lekarz",G276="Odbiór nadgodzin",G276="Delegacja"),I276,IF(G276="Pół dnia urlopu",I276/2,0))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IF(YEAR(DATE('Ustawienia'!$B$5,1,1)+272)='Ustawienia'!$B$5,DATE('Ustawienia'!$B$5,1,1)+272,"")</f>
        <v>46660</v>
      </c>
      <c r="B277" s="19">
        <f>A277</f>
        <v>46660</v>
      </c>
      <c r="C277" s="20" t="str">
        <f>IF(A277="","",IF(COUNTIF('Święta'!$A$5:$A$100,A277)&gt;0,"Święto",IF(WEEKDAY(A277,2)&gt;5,"Weekend","Dzień roboczy")))</f>
        <v>Dzień roboczy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IF(C277="Dzień roboczy",'Ustawienia'!$B$6,0)</f>
        <v>8</v>
      </c>
      <c r="J277" s="22">
        <f>H277+IF(OR(G277="Urlop",G277="Chorobowe",G277="Lekarz",G277="Odbiór nadgodzin",G277="Delegacja"),I277,IF(G277="Pół dnia urlopu",I277/2,0))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IF(YEAR(DATE('Ustawienia'!$B$5,1,1)+273)='Ustawienia'!$B$5,DATE('Ustawienia'!$B$5,1,1)+273,"")</f>
        <v>46661</v>
      </c>
      <c r="B278" s="19">
        <f>A278</f>
        <v>46661</v>
      </c>
      <c r="C278" s="20" t="str">
        <f>IF(A278="","",IF(COUNTIF('Święta'!$A$5:$A$100,A278)&gt;0,"Święto",IF(WEEKDAY(A278,2)&gt;5,"Weekend","Dzień roboczy")))</f>
        <v>Dzień roboczy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IF(C278="Dzień roboczy",'Ustawienia'!$B$6,0)</f>
        <v>8</v>
      </c>
      <c r="J278" s="22">
        <f>H278+IF(OR(G278="Urlop",G278="Chorobowe",G278="Lekarz",G278="Odbiór nadgodzin",G278="Delegacja"),I278,IF(G278="Pół dnia urlopu",I278/2,0))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IF(YEAR(DATE('Ustawienia'!$B$5,1,1)+274)='Ustawienia'!$B$5,DATE('Ustawienia'!$B$5,1,1)+274,"")</f>
        <v>46662</v>
      </c>
      <c r="B279" s="19">
        <f>A279</f>
        <v>46662</v>
      </c>
      <c r="C279" s="20" t="str">
        <f>IF(A279="","",IF(COUNTIF('Święta'!$A$5:$A$100,A279)&gt;0,"Święto",IF(WEEKDAY(A279,2)&gt;5,"Weekend","Dzień roboczy")))</f>
        <v>Weekend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IF(C279="Dzień roboczy",'Ustawienia'!$B$6,0)</f>
        <v>0</v>
      </c>
      <c r="J279" s="22">
        <f>H279+IF(OR(G279="Urlop",G279="Chorobowe",G279="Lekarz",G279="Odbiór nadgodzin",G279="Delegacja"),I279,IF(G279="Pół dnia urlopu",I279/2,0))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IF(YEAR(DATE('Ustawienia'!$B$5,1,1)+275)='Ustawienia'!$B$5,DATE('Ustawienia'!$B$5,1,1)+275,"")</f>
        <v>46663</v>
      </c>
      <c r="B280" s="19">
        <f>A280</f>
        <v>46663</v>
      </c>
      <c r="C280" s="20" t="str">
        <f>IF(A280="","",IF(COUNTIF('Święta'!$A$5:$A$100,A280)&gt;0,"Święto",IF(WEEKDAY(A280,2)&gt;5,"Weekend","Dzień roboczy")))</f>
        <v>Weekend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IF(C280="Dzień roboczy",'Ustawienia'!$B$6,0)</f>
        <v>0</v>
      </c>
      <c r="J280" s="22">
        <f>H280+IF(OR(G280="Urlop",G280="Chorobowe",G280="Lekarz",G280="Odbiór nadgodzin",G280="Delegacja"),I280,IF(G280="Pół dnia urlopu",I280/2,0))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IF(YEAR(DATE('Ustawienia'!$B$5,1,1)+276)='Ustawienia'!$B$5,DATE('Ustawienia'!$B$5,1,1)+276,"")</f>
        <v>46664</v>
      </c>
      <c r="B281" s="19">
        <f>A281</f>
        <v>46664</v>
      </c>
      <c r="C281" s="20" t="str">
        <f>IF(A281="","",IF(COUNTIF('Święta'!$A$5:$A$100,A281)&gt;0,"Święto",IF(WEEKDAY(A281,2)&gt;5,"Weekend","Dzień roboczy")))</f>
        <v>Dzień roboczy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IF(C281="Dzień roboczy",'Ustawienia'!$B$6,0)</f>
        <v>8</v>
      </c>
      <c r="J281" s="22">
        <f>H281+IF(OR(G281="Urlop",G281="Chorobowe",G281="Lekarz",G281="Odbiór nadgodzin",G281="Delegacja"),I281,IF(G281="Pół dnia urlopu",I281/2,0))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IF(YEAR(DATE('Ustawienia'!$B$5,1,1)+277)='Ustawienia'!$B$5,DATE('Ustawienia'!$B$5,1,1)+277,"")</f>
        <v>46665</v>
      </c>
      <c r="B282" s="19">
        <f>A282</f>
        <v>46665</v>
      </c>
      <c r="C282" s="20" t="str">
        <f>IF(A282="","",IF(COUNTIF('Święta'!$A$5:$A$100,A282)&gt;0,"Święto",IF(WEEKDAY(A282,2)&gt;5,"Weekend","Dzień roboczy")))</f>
        <v>Dzień roboczy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IF(C282="Dzień roboczy",'Ustawienia'!$B$6,0)</f>
        <v>8</v>
      </c>
      <c r="J282" s="22">
        <f>H282+IF(OR(G282="Urlop",G282="Chorobowe",G282="Lekarz",G282="Odbiór nadgodzin",G282="Delegacja"),I282,IF(G282="Pół dnia urlopu",I282/2,0))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IF(YEAR(DATE('Ustawienia'!$B$5,1,1)+278)='Ustawienia'!$B$5,DATE('Ustawienia'!$B$5,1,1)+278,"")</f>
        <v>46666</v>
      </c>
      <c r="B283" s="19">
        <f>A283</f>
        <v>46666</v>
      </c>
      <c r="C283" s="20" t="str">
        <f>IF(A283="","",IF(COUNTIF('Święta'!$A$5:$A$100,A283)&gt;0,"Święto",IF(WEEKDAY(A283,2)&gt;5,"Weekend","Dzień roboczy")))</f>
        <v>Dzień roboczy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IF(C283="Dzień roboczy",'Ustawienia'!$B$6,0)</f>
        <v>8</v>
      </c>
      <c r="J283" s="22">
        <f>H283+IF(OR(G283="Urlop",G283="Chorobowe",G283="Lekarz",G283="Odbiór nadgodzin",G283="Delegacja"),I283,IF(G283="Pół dnia urlopu",I283/2,0))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IF(YEAR(DATE('Ustawienia'!$B$5,1,1)+279)='Ustawienia'!$B$5,DATE('Ustawienia'!$B$5,1,1)+279,"")</f>
        <v>46667</v>
      </c>
      <c r="B284" s="19">
        <f>A284</f>
        <v>46667</v>
      </c>
      <c r="C284" s="20" t="str">
        <f>IF(A284="","",IF(COUNTIF('Święta'!$A$5:$A$100,A284)&gt;0,"Święto",IF(WEEKDAY(A284,2)&gt;5,"Weekend","Dzień roboczy")))</f>
        <v>Dzień roboczy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IF(C284="Dzień roboczy",'Ustawienia'!$B$6,0)</f>
        <v>8</v>
      </c>
      <c r="J284" s="22">
        <f>H284+IF(OR(G284="Urlop",G284="Chorobowe",G284="Lekarz",G284="Odbiór nadgodzin",G284="Delegacja"),I284,IF(G284="Pół dnia urlopu",I284/2,0))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IF(YEAR(DATE('Ustawienia'!$B$5,1,1)+280)='Ustawienia'!$B$5,DATE('Ustawienia'!$B$5,1,1)+280,"")</f>
        <v>46668</v>
      </c>
      <c r="B285" s="19">
        <f>A285</f>
        <v>46668</v>
      </c>
      <c r="C285" s="20" t="str">
        <f>IF(A285="","",IF(COUNTIF('Święta'!$A$5:$A$100,A285)&gt;0,"Święto",IF(WEEKDAY(A285,2)&gt;5,"Weekend","Dzień roboczy")))</f>
        <v>Dzień roboczy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IF(C285="Dzień roboczy",'Ustawienia'!$B$6,0)</f>
        <v>8</v>
      </c>
      <c r="J285" s="22">
        <f>H285+IF(OR(G285="Urlop",G285="Chorobowe",G285="Lekarz",G285="Odbiór nadgodzin",G285="Delegacja"),I285,IF(G285="Pół dnia urlopu",I285/2,0))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IF(YEAR(DATE('Ustawienia'!$B$5,1,1)+281)='Ustawienia'!$B$5,DATE('Ustawienia'!$B$5,1,1)+281,"")</f>
        <v>46669</v>
      </c>
      <c r="B286" s="19">
        <f>A286</f>
        <v>46669</v>
      </c>
      <c r="C286" s="20" t="str">
        <f>IF(A286="","",IF(COUNTIF('Święta'!$A$5:$A$100,A286)&gt;0,"Święto",IF(WEEKDAY(A286,2)&gt;5,"Weekend","Dzień roboczy")))</f>
        <v>Weekend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IF(C286="Dzień roboczy",'Ustawienia'!$B$6,0)</f>
        <v>0</v>
      </c>
      <c r="J286" s="22">
        <f>H286+IF(OR(G286="Urlop",G286="Chorobowe",G286="Lekarz",G286="Odbiór nadgodzin",G286="Delegacja"),I286,IF(G286="Pół dnia urlopu",I286/2,0))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IF(YEAR(DATE('Ustawienia'!$B$5,1,1)+282)='Ustawienia'!$B$5,DATE('Ustawienia'!$B$5,1,1)+282,"")</f>
        <v>46670</v>
      </c>
      <c r="B287" s="19">
        <f>A287</f>
        <v>46670</v>
      </c>
      <c r="C287" s="20" t="str">
        <f>IF(A287="","",IF(COUNTIF('Święta'!$A$5:$A$100,A287)&gt;0,"Święto",IF(WEEKDAY(A287,2)&gt;5,"Weekend","Dzień roboczy")))</f>
        <v>Weekend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IF(C287="Dzień roboczy",'Ustawienia'!$B$6,0)</f>
        <v>0</v>
      </c>
      <c r="J287" s="22">
        <f>H287+IF(OR(G287="Urlop",G287="Chorobowe",G287="Lekarz",G287="Odbiór nadgodzin",G287="Delegacja"),I287,IF(G287="Pół dnia urlopu",I287/2,0))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IF(YEAR(DATE('Ustawienia'!$B$5,1,1)+283)='Ustawienia'!$B$5,DATE('Ustawienia'!$B$5,1,1)+283,"")</f>
        <v>46671</v>
      </c>
      <c r="B288" s="19">
        <f>A288</f>
        <v>46671</v>
      </c>
      <c r="C288" s="20" t="str">
        <f>IF(A288="","",IF(COUNTIF('Święta'!$A$5:$A$100,A288)&gt;0,"Święto",IF(WEEKDAY(A288,2)&gt;5,"Weekend","Dzień roboczy")))</f>
        <v>Dzień roboczy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IF(C288="Dzień roboczy",'Ustawienia'!$B$6,0)</f>
        <v>8</v>
      </c>
      <c r="J288" s="22">
        <f>H288+IF(OR(G288="Urlop",G288="Chorobowe",G288="Lekarz",G288="Odbiór nadgodzin",G288="Delegacja"),I288,IF(G288="Pół dnia urlopu",I288/2,0))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IF(YEAR(DATE('Ustawienia'!$B$5,1,1)+284)='Ustawienia'!$B$5,DATE('Ustawienia'!$B$5,1,1)+284,"")</f>
        <v>46672</v>
      </c>
      <c r="B289" s="19">
        <f>A289</f>
        <v>46672</v>
      </c>
      <c r="C289" s="20" t="str">
        <f>IF(A289="","",IF(COUNTIF('Święta'!$A$5:$A$100,A289)&gt;0,"Święto",IF(WEEKDAY(A289,2)&gt;5,"Weekend","Dzień roboczy")))</f>
        <v>Dzień roboczy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IF(C289="Dzień roboczy",'Ustawienia'!$B$6,0)</f>
        <v>8</v>
      </c>
      <c r="J289" s="22">
        <f>H289+IF(OR(G289="Urlop",G289="Chorobowe",G289="Lekarz",G289="Odbiór nadgodzin",G289="Delegacja"),I289,IF(G289="Pół dnia urlopu",I289/2,0))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IF(YEAR(DATE('Ustawienia'!$B$5,1,1)+285)='Ustawienia'!$B$5,DATE('Ustawienia'!$B$5,1,1)+285,"")</f>
        <v>46673</v>
      </c>
      <c r="B290" s="19">
        <f>A290</f>
        <v>46673</v>
      </c>
      <c r="C290" s="20" t="str">
        <f>IF(A290="","",IF(COUNTIF('Święta'!$A$5:$A$100,A290)&gt;0,"Święto",IF(WEEKDAY(A290,2)&gt;5,"Weekend","Dzień roboczy")))</f>
        <v>Dzień roboczy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IF(C290="Dzień roboczy",'Ustawienia'!$B$6,0)</f>
        <v>8</v>
      </c>
      <c r="J290" s="22">
        <f>H290+IF(OR(G290="Urlop",G290="Chorobowe",G290="Lekarz",G290="Odbiór nadgodzin",G290="Delegacja"),I290,IF(G290="Pół dnia urlopu",I290/2,0))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IF(YEAR(DATE('Ustawienia'!$B$5,1,1)+286)='Ustawienia'!$B$5,DATE('Ustawienia'!$B$5,1,1)+286,"")</f>
        <v>46674</v>
      </c>
      <c r="B291" s="19">
        <f>A291</f>
        <v>46674</v>
      </c>
      <c r="C291" s="20" t="str">
        <f>IF(A291="","",IF(COUNTIF('Święta'!$A$5:$A$100,A291)&gt;0,"Święto",IF(WEEKDAY(A291,2)&gt;5,"Weekend","Dzień roboczy")))</f>
        <v>Dzień roboczy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IF(C291="Dzień roboczy",'Ustawienia'!$B$6,0)</f>
        <v>8</v>
      </c>
      <c r="J291" s="22">
        <f>H291+IF(OR(G291="Urlop",G291="Chorobowe",G291="Lekarz",G291="Odbiór nadgodzin",G291="Delegacja"),I291,IF(G291="Pół dnia urlopu",I291/2,0))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IF(YEAR(DATE('Ustawienia'!$B$5,1,1)+287)='Ustawienia'!$B$5,DATE('Ustawienia'!$B$5,1,1)+287,"")</f>
        <v>46675</v>
      </c>
      <c r="B292" s="19">
        <f>A292</f>
        <v>46675</v>
      </c>
      <c r="C292" s="20" t="str">
        <f>IF(A292="","",IF(COUNTIF('Święta'!$A$5:$A$100,A292)&gt;0,"Święto",IF(WEEKDAY(A292,2)&gt;5,"Weekend","Dzień roboczy")))</f>
        <v>Dzień roboczy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IF(C292="Dzień roboczy",'Ustawienia'!$B$6,0)</f>
        <v>8</v>
      </c>
      <c r="J292" s="22">
        <f>H292+IF(OR(G292="Urlop",G292="Chorobowe",G292="Lekarz",G292="Odbiór nadgodzin",G292="Delegacja"),I292,IF(G292="Pół dnia urlopu",I292/2,0))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IF(YEAR(DATE('Ustawienia'!$B$5,1,1)+288)='Ustawienia'!$B$5,DATE('Ustawienia'!$B$5,1,1)+288,"")</f>
        <v>46676</v>
      </c>
      <c r="B293" s="19">
        <f>A293</f>
        <v>46676</v>
      </c>
      <c r="C293" s="20" t="str">
        <f>IF(A293="","",IF(COUNTIF('Święta'!$A$5:$A$100,A293)&gt;0,"Święto",IF(WEEKDAY(A293,2)&gt;5,"Weekend","Dzień roboczy")))</f>
        <v>Weekend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IF(C293="Dzień roboczy",'Ustawienia'!$B$6,0)</f>
        <v>0</v>
      </c>
      <c r="J293" s="22">
        <f>H293+IF(OR(G293="Urlop",G293="Chorobowe",G293="Lekarz",G293="Odbiór nadgodzin",G293="Delegacja"),I293,IF(G293="Pół dnia urlopu",I293/2,0))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IF(YEAR(DATE('Ustawienia'!$B$5,1,1)+289)='Ustawienia'!$B$5,DATE('Ustawienia'!$B$5,1,1)+289,"")</f>
        <v>46677</v>
      </c>
      <c r="B294" s="19">
        <f>A294</f>
        <v>46677</v>
      </c>
      <c r="C294" s="20" t="str">
        <f>IF(A294="","",IF(COUNTIF('Święta'!$A$5:$A$100,A294)&gt;0,"Święto",IF(WEEKDAY(A294,2)&gt;5,"Weekend","Dzień roboczy")))</f>
        <v>Weekend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IF(C294="Dzień roboczy",'Ustawienia'!$B$6,0)</f>
        <v>0</v>
      </c>
      <c r="J294" s="22">
        <f>H294+IF(OR(G294="Urlop",G294="Chorobowe",G294="Lekarz",G294="Odbiór nadgodzin",G294="Delegacja"),I294,IF(G294="Pół dnia urlopu",I294/2,0))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IF(YEAR(DATE('Ustawienia'!$B$5,1,1)+290)='Ustawienia'!$B$5,DATE('Ustawienia'!$B$5,1,1)+290,"")</f>
        <v>46678</v>
      </c>
      <c r="B295" s="19">
        <f>A295</f>
        <v>46678</v>
      </c>
      <c r="C295" s="20" t="str">
        <f>IF(A295="","",IF(COUNTIF('Święta'!$A$5:$A$100,A295)&gt;0,"Święto",IF(WEEKDAY(A295,2)&gt;5,"Weekend","Dzień roboczy")))</f>
        <v>Dzień roboczy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IF(C295="Dzień roboczy",'Ustawienia'!$B$6,0)</f>
        <v>8</v>
      </c>
      <c r="J295" s="22">
        <f>H295+IF(OR(G295="Urlop",G295="Chorobowe",G295="Lekarz",G295="Odbiór nadgodzin",G295="Delegacja"),I295,IF(G295="Pół dnia urlopu",I295/2,0))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IF(YEAR(DATE('Ustawienia'!$B$5,1,1)+291)='Ustawienia'!$B$5,DATE('Ustawienia'!$B$5,1,1)+291,"")</f>
        <v>46679</v>
      </c>
      <c r="B296" s="19">
        <f>A296</f>
        <v>46679</v>
      </c>
      <c r="C296" s="20" t="str">
        <f>IF(A296="","",IF(COUNTIF('Święta'!$A$5:$A$100,A296)&gt;0,"Święto",IF(WEEKDAY(A296,2)&gt;5,"Weekend","Dzień roboczy")))</f>
        <v>Dzień roboczy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IF(C296="Dzień roboczy",'Ustawienia'!$B$6,0)</f>
        <v>8</v>
      </c>
      <c r="J296" s="22">
        <f>H296+IF(OR(G296="Urlop",G296="Chorobowe",G296="Lekarz",G296="Odbiór nadgodzin",G296="Delegacja"),I296,IF(G296="Pół dnia urlopu",I296/2,0))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IF(YEAR(DATE('Ustawienia'!$B$5,1,1)+292)='Ustawienia'!$B$5,DATE('Ustawienia'!$B$5,1,1)+292,"")</f>
        <v>46680</v>
      </c>
      <c r="B297" s="19">
        <f>A297</f>
        <v>46680</v>
      </c>
      <c r="C297" s="20" t="str">
        <f>IF(A297="","",IF(COUNTIF('Święta'!$A$5:$A$100,A297)&gt;0,"Święto",IF(WEEKDAY(A297,2)&gt;5,"Weekend","Dzień roboczy")))</f>
        <v>Dzień roboczy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IF(C297="Dzień roboczy",'Ustawienia'!$B$6,0)</f>
        <v>8</v>
      </c>
      <c r="J297" s="22">
        <f>H297+IF(OR(G297="Urlop",G297="Chorobowe",G297="Lekarz",G297="Odbiór nadgodzin",G297="Delegacja"),I297,IF(G297="Pół dnia urlopu",I297/2,0))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IF(YEAR(DATE('Ustawienia'!$B$5,1,1)+293)='Ustawienia'!$B$5,DATE('Ustawienia'!$B$5,1,1)+293,"")</f>
        <v>46681</v>
      </c>
      <c r="B298" s="19">
        <f>A298</f>
        <v>46681</v>
      </c>
      <c r="C298" s="20" t="str">
        <f>IF(A298="","",IF(COUNTIF('Święta'!$A$5:$A$100,A298)&gt;0,"Święto",IF(WEEKDAY(A298,2)&gt;5,"Weekend","Dzień roboczy")))</f>
        <v>Dzień roboczy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IF(C298="Dzień roboczy",'Ustawienia'!$B$6,0)</f>
        <v>8</v>
      </c>
      <c r="J298" s="22">
        <f>H298+IF(OR(G298="Urlop",G298="Chorobowe",G298="Lekarz",G298="Odbiór nadgodzin",G298="Delegacja"),I298,IF(G298="Pół dnia urlopu",I298/2,0))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IF(YEAR(DATE('Ustawienia'!$B$5,1,1)+294)='Ustawienia'!$B$5,DATE('Ustawienia'!$B$5,1,1)+294,"")</f>
        <v>46682</v>
      </c>
      <c r="B299" s="19">
        <f>A299</f>
        <v>46682</v>
      </c>
      <c r="C299" s="20" t="str">
        <f>IF(A299="","",IF(COUNTIF('Święta'!$A$5:$A$100,A299)&gt;0,"Święto",IF(WEEKDAY(A299,2)&gt;5,"Weekend","Dzień roboczy")))</f>
        <v>Dzień roboczy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IF(C299="Dzień roboczy",'Ustawienia'!$B$6,0)</f>
        <v>8</v>
      </c>
      <c r="J299" s="22">
        <f>H299+IF(OR(G299="Urlop",G299="Chorobowe",G299="Lekarz",G299="Odbiór nadgodzin",G299="Delegacja"),I299,IF(G299="Pół dnia urlopu",I299/2,0))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IF(YEAR(DATE('Ustawienia'!$B$5,1,1)+295)='Ustawienia'!$B$5,DATE('Ustawienia'!$B$5,1,1)+295,"")</f>
        <v>46683</v>
      </c>
      <c r="B300" s="19">
        <f>A300</f>
        <v>46683</v>
      </c>
      <c r="C300" s="20" t="str">
        <f>IF(A300="","",IF(COUNTIF('Święta'!$A$5:$A$100,A300)&gt;0,"Święto",IF(WEEKDAY(A300,2)&gt;5,"Weekend","Dzień roboczy")))</f>
        <v>Weekend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IF(C300="Dzień roboczy",'Ustawienia'!$B$6,0)</f>
        <v>0</v>
      </c>
      <c r="J300" s="22">
        <f>H300+IF(OR(G300="Urlop",G300="Chorobowe",G300="Lekarz",G300="Odbiór nadgodzin",G300="Delegacja"),I300,IF(G300="Pół dnia urlopu",I300/2,0))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IF(YEAR(DATE('Ustawienia'!$B$5,1,1)+296)='Ustawienia'!$B$5,DATE('Ustawienia'!$B$5,1,1)+296,"")</f>
        <v>46684</v>
      </c>
      <c r="B301" s="19">
        <f>A301</f>
        <v>46684</v>
      </c>
      <c r="C301" s="20" t="str">
        <f>IF(A301="","",IF(COUNTIF('Święta'!$A$5:$A$100,A301)&gt;0,"Święto",IF(WEEKDAY(A301,2)&gt;5,"Weekend","Dzień roboczy")))</f>
        <v>Weekend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IF(C301="Dzień roboczy",'Ustawienia'!$B$6,0)</f>
        <v>0</v>
      </c>
      <c r="J301" s="22">
        <f>H301+IF(OR(G301="Urlop",G301="Chorobowe",G301="Lekarz",G301="Odbiór nadgodzin",G301="Delegacja"),I301,IF(G301="Pół dnia urlopu",I301/2,0))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IF(YEAR(DATE('Ustawienia'!$B$5,1,1)+297)='Ustawienia'!$B$5,DATE('Ustawienia'!$B$5,1,1)+297,"")</f>
        <v>46685</v>
      </c>
      <c r="B302" s="19">
        <f>A302</f>
        <v>46685</v>
      </c>
      <c r="C302" s="20" t="str">
        <f>IF(A302="","",IF(COUNTIF('Święta'!$A$5:$A$100,A302)&gt;0,"Święto",IF(WEEKDAY(A302,2)&gt;5,"Weekend","Dzień roboczy")))</f>
        <v>Dzień roboczy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IF(C302="Dzień roboczy",'Ustawienia'!$B$6,0)</f>
        <v>8</v>
      </c>
      <c r="J302" s="22">
        <f>H302+IF(OR(G302="Urlop",G302="Chorobowe",G302="Lekarz",G302="Odbiór nadgodzin",G302="Delegacja"),I302,IF(G302="Pół dnia urlopu",I302/2,0))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IF(YEAR(DATE('Ustawienia'!$B$5,1,1)+298)='Ustawienia'!$B$5,DATE('Ustawienia'!$B$5,1,1)+298,"")</f>
        <v>46686</v>
      </c>
      <c r="B303" s="19">
        <f>A303</f>
        <v>46686</v>
      </c>
      <c r="C303" s="20" t="str">
        <f>IF(A303="","",IF(COUNTIF('Święta'!$A$5:$A$100,A303)&gt;0,"Święto",IF(WEEKDAY(A303,2)&gt;5,"Weekend","Dzień roboczy")))</f>
        <v>Dzień roboczy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IF(C303="Dzień roboczy",'Ustawienia'!$B$6,0)</f>
        <v>8</v>
      </c>
      <c r="J303" s="22">
        <f>H303+IF(OR(G303="Urlop",G303="Chorobowe",G303="Lekarz",G303="Odbiór nadgodzin",G303="Delegacja"),I303,IF(G303="Pół dnia urlopu",I303/2,0))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IF(YEAR(DATE('Ustawienia'!$B$5,1,1)+299)='Ustawienia'!$B$5,DATE('Ustawienia'!$B$5,1,1)+299,"")</f>
        <v>46687</v>
      </c>
      <c r="B304" s="19">
        <f>A304</f>
        <v>46687</v>
      </c>
      <c r="C304" s="20" t="str">
        <f>IF(A304="","",IF(COUNTIF('Święta'!$A$5:$A$100,A304)&gt;0,"Święto",IF(WEEKDAY(A304,2)&gt;5,"Weekend","Dzień roboczy")))</f>
        <v>Dzień roboczy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IF(C304="Dzień roboczy",'Ustawienia'!$B$6,0)</f>
        <v>8</v>
      </c>
      <c r="J304" s="22">
        <f>H304+IF(OR(G304="Urlop",G304="Chorobowe",G304="Lekarz",G304="Odbiór nadgodzin",G304="Delegacja"),I304,IF(G304="Pół dnia urlopu",I304/2,0))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IF(YEAR(DATE('Ustawienia'!$B$5,1,1)+300)='Ustawienia'!$B$5,DATE('Ustawienia'!$B$5,1,1)+300,"")</f>
        <v>46688</v>
      </c>
      <c r="B305" s="19">
        <f>A305</f>
        <v>46688</v>
      </c>
      <c r="C305" s="20" t="str">
        <f>IF(A305="","",IF(COUNTIF('Święta'!$A$5:$A$100,A305)&gt;0,"Święto",IF(WEEKDAY(A305,2)&gt;5,"Weekend","Dzień roboczy")))</f>
        <v>Dzień roboczy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IF(C305="Dzień roboczy",'Ustawienia'!$B$6,0)</f>
        <v>8</v>
      </c>
      <c r="J305" s="22">
        <f>H305+IF(OR(G305="Urlop",G305="Chorobowe",G305="Lekarz",G305="Odbiór nadgodzin",G305="Delegacja"),I305,IF(G305="Pół dnia urlopu",I305/2,0))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IF(YEAR(DATE('Ustawienia'!$B$5,1,1)+301)='Ustawienia'!$B$5,DATE('Ustawienia'!$B$5,1,1)+301,"")</f>
        <v>46689</v>
      </c>
      <c r="B306" s="19">
        <f>A306</f>
        <v>46689</v>
      </c>
      <c r="C306" s="20" t="str">
        <f>IF(A306="","",IF(COUNTIF('Święta'!$A$5:$A$100,A306)&gt;0,"Święto",IF(WEEKDAY(A306,2)&gt;5,"Weekend","Dzień roboczy")))</f>
        <v>Dzień roboczy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IF(C306="Dzień roboczy",'Ustawienia'!$B$6,0)</f>
        <v>8</v>
      </c>
      <c r="J306" s="22">
        <f>H306+IF(OR(G306="Urlop",G306="Chorobowe",G306="Lekarz",G306="Odbiór nadgodzin",G306="Delegacja"),I306,IF(G306="Pół dnia urlopu",I306/2,0))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IF(YEAR(DATE('Ustawienia'!$B$5,1,1)+302)='Ustawienia'!$B$5,DATE('Ustawienia'!$B$5,1,1)+302,"")</f>
        <v>46690</v>
      </c>
      <c r="B307" s="19">
        <f>A307</f>
        <v>46690</v>
      </c>
      <c r="C307" s="20" t="str">
        <f>IF(A307="","",IF(COUNTIF('Święta'!$A$5:$A$100,A307)&gt;0,"Święto",IF(WEEKDAY(A307,2)&gt;5,"Weekend","Dzień roboczy")))</f>
        <v>Weekend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IF(C307="Dzień roboczy",'Ustawienia'!$B$6,0)</f>
        <v>0</v>
      </c>
      <c r="J307" s="22">
        <f>H307+IF(OR(G307="Urlop",G307="Chorobowe",G307="Lekarz",G307="Odbiór nadgodzin",G307="Delegacja"),I307,IF(G307="Pół dnia urlopu",I307/2,0))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IF(YEAR(DATE('Ustawienia'!$B$5,1,1)+303)='Ustawienia'!$B$5,DATE('Ustawienia'!$B$5,1,1)+303,"")</f>
        <v>46691</v>
      </c>
      <c r="B308" s="19">
        <f>A308</f>
        <v>46691</v>
      </c>
      <c r="C308" s="20" t="str">
        <f>IF(A308="","",IF(COUNTIF('Święta'!$A$5:$A$100,A308)&gt;0,"Święto",IF(WEEKDAY(A308,2)&gt;5,"Weekend","Dzień roboczy")))</f>
        <v>Weekend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IF(C308="Dzień roboczy",'Ustawienia'!$B$6,0)</f>
        <v>0</v>
      </c>
      <c r="J308" s="22">
        <f>H308+IF(OR(G308="Urlop",G308="Chorobowe",G308="Lekarz",G308="Odbiór nadgodzin",G308="Delegacja"),I308,IF(G308="Pół dnia urlopu",I308/2,0))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IF(YEAR(DATE('Ustawienia'!$B$5,1,1)+304)='Ustawienia'!$B$5,DATE('Ustawienia'!$B$5,1,1)+304,"")</f>
        <v>46692</v>
      </c>
      <c r="B309" s="19">
        <f>A309</f>
        <v>46692</v>
      </c>
      <c r="C309" s="20" t="str">
        <f>IF(A309="","",IF(COUNTIF('Święta'!$A$5:$A$100,A309)&gt;0,"Święto",IF(WEEKDAY(A309,2)&gt;5,"Weekend","Dzień roboczy")))</f>
        <v>Święto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IF(C309="Dzień roboczy",'Ustawienia'!$B$6,0)</f>
        <v>0</v>
      </c>
      <c r="J309" s="22">
        <f>H309+IF(OR(G309="Urlop",G309="Chorobowe",G309="Lekarz",G309="Odbiór nadgodzin",G309="Delegacja"),I309,IF(G309="Pół dnia urlopu",I309/2,0))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IF(YEAR(DATE('Ustawienia'!$B$5,1,1)+305)='Ustawienia'!$B$5,DATE('Ustawienia'!$B$5,1,1)+305,"")</f>
        <v>46693</v>
      </c>
      <c r="B310" s="19">
        <f>A310</f>
        <v>46693</v>
      </c>
      <c r="C310" s="20" t="str">
        <f>IF(A310="","",IF(COUNTIF('Święta'!$A$5:$A$100,A310)&gt;0,"Święto",IF(WEEKDAY(A310,2)&gt;5,"Weekend","Dzień roboczy")))</f>
        <v>Dzień roboczy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IF(C310="Dzień roboczy",'Ustawienia'!$B$6,0)</f>
        <v>8</v>
      </c>
      <c r="J310" s="22">
        <f>H310+IF(OR(G310="Urlop",G310="Chorobowe",G310="Lekarz",G310="Odbiór nadgodzin",G310="Delegacja"),I310,IF(G310="Pół dnia urlopu",I310/2,0))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IF(YEAR(DATE('Ustawienia'!$B$5,1,1)+306)='Ustawienia'!$B$5,DATE('Ustawienia'!$B$5,1,1)+306,"")</f>
        <v>46694</v>
      </c>
      <c r="B311" s="19">
        <f>A311</f>
        <v>46694</v>
      </c>
      <c r="C311" s="20" t="str">
        <f>IF(A311="","",IF(COUNTIF('Święta'!$A$5:$A$100,A311)&gt;0,"Święto",IF(WEEKDAY(A311,2)&gt;5,"Weekend","Dzień roboczy")))</f>
        <v>Dzień roboczy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IF(C311="Dzień roboczy",'Ustawienia'!$B$6,0)</f>
        <v>8</v>
      </c>
      <c r="J311" s="22">
        <f>H311+IF(OR(G311="Urlop",G311="Chorobowe",G311="Lekarz",G311="Odbiór nadgodzin",G311="Delegacja"),I311,IF(G311="Pół dnia urlopu",I311/2,0))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IF(YEAR(DATE('Ustawienia'!$B$5,1,1)+307)='Ustawienia'!$B$5,DATE('Ustawienia'!$B$5,1,1)+307,"")</f>
        <v>46695</v>
      </c>
      <c r="B312" s="19">
        <f>A312</f>
        <v>46695</v>
      </c>
      <c r="C312" s="20" t="str">
        <f>IF(A312="","",IF(COUNTIF('Święta'!$A$5:$A$100,A312)&gt;0,"Święto",IF(WEEKDAY(A312,2)&gt;5,"Weekend","Dzień roboczy")))</f>
        <v>Dzień roboczy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IF(C312="Dzień roboczy",'Ustawienia'!$B$6,0)</f>
        <v>8</v>
      </c>
      <c r="J312" s="22">
        <f>H312+IF(OR(G312="Urlop",G312="Chorobowe",G312="Lekarz",G312="Odbiór nadgodzin",G312="Delegacja"),I312,IF(G312="Pół dnia urlopu",I312/2,0))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IF(YEAR(DATE('Ustawienia'!$B$5,1,1)+308)='Ustawienia'!$B$5,DATE('Ustawienia'!$B$5,1,1)+308,"")</f>
        <v>46696</v>
      </c>
      <c r="B313" s="19">
        <f>A313</f>
        <v>46696</v>
      </c>
      <c r="C313" s="20" t="str">
        <f>IF(A313="","",IF(COUNTIF('Święta'!$A$5:$A$100,A313)&gt;0,"Święto",IF(WEEKDAY(A313,2)&gt;5,"Weekend","Dzień roboczy")))</f>
        <v>Dzień roboczy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IF(C313="Dzień roboczy",'Ustawienia'!$B$6,0)</f>
        <v>8</v>
      </c>
      <c r="J313" s="22">
        <f>H313+IF(OR(G313="Urlop",G313="Chorobowe",G313="Lekarz",G313="Odbiór nadgodzin",G313="Delegacja"),I313,IF(G313="Pół dnia urlopu",I313/2,0))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IF(YEAR(DATE('Ustawienia'!$B$5,1,1)+309)='Ustawienia'!$B$5,DATE('Ustawienia'!$B$5,1,1)+309,"")</f>
        <v>46697</v>
      </c>
      <c r="B314" s="19">
        <f>A314</f>
        <v>46697</v>
      </c>
      <c r="C314" s="20" t="str">
        <f>IF(A314="","",IF(COUNTIF('Święta'!$A$5:$A$100,A314)&gt;0,"Święto",IF(WEEKDAY(A314,2)&gt;5,"Weekend","Dzień roboczy")))</f>
        <v>Weekend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IF(C314="Dzień roboczy",'Ustawienia'!$B$6,0)</f>
        <v>0</v>
      </c>
      <c r="J314" s="22">
        <f>H314+IF(OR(G314="Urlop",G314="Chorobowe",G314="Lekarz",G314="Odbiór nadgodzin",G314="Delegacja"),I314,IF(G314="Pół dnia urlopu",I314/2,0))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IF(YEAR(DATE('Ustawienia'!$B$5,1,1)+310)='Ustawienia'!$B$5,DATE('Ustawienia'!$B$5,1,1)+310,"")</f>
        <v>46698</v>
      </c>
      <c r="B315" s="19">
        <f>A315</f>
        <v>46698</v>
      </c>
      <c r="C315" s="20" t="str">
        <f>IF(A315="","",IF(COUNTIF('Święta'!$A$5:$A$100,A315)&gt;0,"Święto",IF(WEEKDAY(A315,2)&gt;5,"Weekend","Dzień roboczy")))</f>
        <v>Weekend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IF(C315="Dzień roboczy",'Ustawienia'!$B$6,0)</f>
        <v>0</v>
      </c>
      <c r="J315" s="22">
        <f>H315+IF(OR(G315="Urlop",G315="Chorobowe",G315="Lekarz",G315="Odbiór nadgodzin",G315="Delegacja"),I315,IF(G315="Pół dnia urlopu",I315/2,0))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IF(YEAR(DATE('Ustawienia'!$B$5,1,1)+311)='Ustawienia'!$B$5,DATE('Ustawienia'!$B$5,1,1)+311,"")</f>
        <v>46699</v>
      </c>
      <c r="B316" s="19">
        <f>A316</f>
        <v>46699</v>
      </c>
      <c r="C316" s="20" t="str">
        <f>IF(A316="","",IF(COUNTIF('Święta'!$A$5:$A$100,A316)&gt;0,"Święto",IF(WEEKDAY(A316,2)&gt;5,"Weekend","Dzień roboczy")))</f>
        <v>Dzień roboczy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IF(C316="Dzień roboczy",'Ustawienia'!$B$6,0)</f>
        <v>8</v>
      </c>
      <c r="J316" s="22">
        <f>H316+IF(OR(G316="Urlop",G316="Chorobowe",G316="Lekarz",G316="Odbiór nadgodzin",G316="Delegacja"),I316,IF(G316="Pół dnia urlopu",I316/2,0))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IF(YEAR(DATE('Ustawienia'!$B$5,1,1)+312)='Ustawienia'!$B$5,DATE('Ustawienia'!$B$5,1,1)+312,"")</f>
        <v>46700</v>
      </c>
      <c r="B317" s="19">
        <f>A317</f>
        <v>46700</v>
      </c>
      <c r="C317" s="20" t="str">
        <f>IF(A317="","",IF(COUNTIF('Święta'!$A$5:$A$100,A317)&gt;0,"Święto",IF(WEEKDAY(A317,2)&gt;5,"Weekend","Dzień roboczy")))</f>
        <v>Dzień roboczy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IF(C317="Dzień roboczy",'Ustawienia'!$B$6,0)</f>
        <v>8</v>
      </c>
      <c r="J317" s="22">
        <f>H317+IF(OR(G317="Urlop",G317="Chorobowe",G317="Lekarz",G317="Odbiór nadgodzin",G317="Delegacja"),I317,IF(G317="Pół dnia urlopu",I317/2,0))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IF(YEAR(DATE('Ustawienia'!$B$5,1,1)+313)='Ustawienia'!$B$5,DATE('Ustawienia'!$B$5,1,1)+313,"")</f>
        <v>46701</v>
      </c>
      <c r="B318" s="19">
        <f>A318</f>
        <v>46701</v>
      </c>
      <c r="C318" s="20" t="str">
        <f>IF(A318="","",IF(COUNTIF('Święta'!$A$5:$A$100,A318)&gt;0,"Święto",IF(WEEKDAY(A318,2)&gt;5,"Weekend","Dzień roboczy")))</f>
        <v>Dzień roboczy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IF(C318="Dzień roboczy",'Ustawienia'!$B$6,0)</f>
        <v>8</v>
      </c>
      <c r="J318" s="22">
        <f>H318+IF(OR(G318="Urlop",G318="Chorobowe",G318="Lekarz",G318="Odbiór nadgodzin",G318="Delegacja"),I318,IF(G318="Pół dnia urlopu",I318/2,0))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IF(YEAR(DATE('Ustawienia'!$B$5,1,1)+314)='Ustawienia'!$B$5,DATE('Ustawienia'!$B$5,1,1)+314,"")</f>
        <v>46702</v>
      </c>
      <c r="B319" s="19">
        <f>A319</f>
        <v>46702</v>
      </c>
      <c r="C319" s="20" t="str">
        <f>IF(A319="","",IF(COUNTIF('Święta'!$A$5:$A$100,A319)&gt;0,"Święto",IF(WEEKDAY(A319,2)&gt;5,"Weekend","Dzień roboczy")))</f>
        <v>Święto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IF(C319="Dzień roboczy",'Ustawienia'!$B$6,0)</f>
        <v>0</v>
      </c>
      <c r="J319" s="22">
        <f>H319+IF(OR(G319="Urlop",G319="Chorobowe",G319="Lekarz",G319="Odbiór nadgodzin",G319="Delegacja"),I319,IF(G319="Pół dnia urlopu",I319/2,0))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IF(YEAR(DATE('Ustawienia'!$B$5,1,1)+315)='Ustawienia'!$B$5,DATE('Ustawienia'!$B$5,1,1)+315,"")</f>
        <v>46703</v>
      </c>
      <c r="B320" s="19">
        <f>A320</f>
        <v>46703</v>
      </c>
      <c r="C320" s="20" t="str">
        <f>IF(A320="","",IF(COUNTIF('Święta'!$A$5:$A$100,A320)&gt;0,"Święto",IF(WEEKDAY(A320,2)&gt;5,"Weekend","Dzień roboczy")))</f>
        <v>Dzień roboczy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IF(C320="Dzień roboczy",'Ustawienia'!$B$6,0)</f>
        <v>8</v>
      </c>
      <c r="J320" s="22">
        <f>H320+IF(OR(G320="Urlop",G320="Chorobowe",G320="Lekarz",G320="Odbiór nadgodzin",G320="Delegacja"),I320,IF(G320="Pół dnia urlopu",I320/2,0))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IF(YEAR(DATE('Ustawienia'!$B$5,1,1)+316)='Ustawienia'!$B$5,DATE('Ustawienia'!$B$5,1,1)+316,"")</f>
        <v>46704</v>
      </c>
      <c r="B321" s="19">
        <f>A321</f>
        <v>46704</v>
      </c>
      <c r="C321" s="20" t="str">
        <f>IF(A321="","",IF(COUNTIF('Święta'!$A$5:$A$100,A321)&gt;0,"Święto",IF(WEEKDAY(A321,2)&gt;5,"Weekend","Dzień roboczy")))</f>
        <v>Weekend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IF(C321="Dzień roboczy",'Ustawienia'!$B$6,0)</f>
        <v>0</v>
      </c>
      <c r="J321" s="22">
        <f>H321+IF(OR(G321="Urlop",G321="Chorobowe",G321="Lekarz",G321="Odbiór nadgodzin",G321="Delegacja"),I321,IF(G321="Pół dnia urlopu",I321/2,0))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IF(YEAR(DATE('Ustawienia'!$B$5,1,1)+317)='Ustawienia'!$B$5,DATE('Ustawienia'!$B$5,1,1)+317,"")</f>
        <v>46705</v>
      </c>
      <c r="B322" s="19">
        <f>A322</f>
        <v>46705</v>
      </c>
      <c r="C322" s="20" t="str">
        <f>IF(A322="","",IF(COUNTIF('Święta'!$A$5:$A$100,A322)&gt;0,"Święto",IF(WEEKDAY(A322,2)&gt;5,"Weekend","Dzień roboczy")))</f>
        <v>Weekend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IF(C322="Dzień roboczy",'Ustawienia'!$B$6,0)</f>
        <v>0</v>
      </c>
      <c r="J322" s="22">
        <f>H322+IF(OR(G322="Urlop",G322="Chorobowe",G322="Lekarz",G322="Odbiór nadgodzin",G322="Delegacja"),I322,IF(G322="Pół dnia urlopu",I322/2,0))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IF(YEAR(DATE('Ustawienia'!$B$5,1,1)+318)='Ustawienia'!$B$5,DATE('Ustawienia'!$B$5,1,1)+318,"")</f>
        <v>46706</v>
      </c>
      <c r="B323" s="19">
        <f>A323</f>
        <v>46706</v>
      </c>
      <c r="C323" s="20" t="str">
        <f>IF(A323="","",IF(COUNTIF('Święta'!$A$5:$A$100,A323)&gt;0,"Święto",IF(WEEKDAY(A323,2)&gt;5,"Weekend","Dzień roboczy")))</f>
        <v>Dzień roboczy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IF(C323="Dzień roboczy",'Ustawienia'!$B$6,0)</f>
        <v>8</v>
      </c>
      <c r="J323" s="22">
        <f>H323+IF(OR(G323="Urlop",G323="Chorobowe",G323="Lekarz",G323="Odbiór nadgodzin",G323="Delegacja"),I323,IF(G323="Pół dnia urlopu",I323/2,0))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IF(YEAR(DATE('Ustawienia'!$B$5,1,1)+319)='Ustawienia'!$B$5,DATE('Ustawienia'!$B$5,1,1)+319,"")</f>
        <v>46707</v>
      </c>
      <c r="B324" s="19">
        <f>A324</f>
        <v>46707</v>
      </c>
      <c r="C324" s="20" t="str">
        <f>IF(A324="","",IF(COUNTIF('Święta'!$A$5:$A$100,A324)&gt;0,"Święto",IF(WEEKDAY(A324,2)&gt;5,"Weekend","Dzień roboczy")))</f>
        <v>Dzień roboczy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IF(C324="Dzień roboczy",'Ustawienia'!$B$6,0)</f>
        <v>8</v>
      </c>
      <c r="J324" s="22">
        <f>H324+IF(OR(G324="Urlop",G324="Chorobowe",G324="Lekarz",G324="Odbiór nadgodzin",G324="Delegacja"),I324,IF(G324="Pół dnia urlopu",I324/2,0))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IF(YEAR(DATE('Ustawienia'!$B$5,1,1)+320)='Ustawienia'!$B$5,DATE('Ustawienia'!$B$5,1,1)+320,"")</f>
        <v>46708</v>
      </c>
      <c r="B325" s="19">
        <f>A325</f>
        <v>46708</v>
      </c>
      <c r="C325" s="20" t="str">
        <f>IF(A325="","",IF(COUNTIF('Święta'!$A$5:$A$100,A325)&gt;0,"Święto",IF(WEEKDAY(A325,2)&gt;5,"Weekend","Dzień roboczy")))</f>
        <v>Dzień roboczy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IF(C325="Dzień roboczy",'Ustawienia'!$B$6,0)</f>
        <v>8</v>
      </c>
      <c r="J325" s="22">
        <f>H325+IF(OR(G325="Urlop",G325="Chorobowe",G325="Lekarz",G325="Odbiór nadgodzin",G325="Delegacja"),I325,IF(G325="Pół dnia urlopu",I325/2,0))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IF(YEAR(DATE('Ustawienia'!$B$5,1,1)+321)='Ustawienia'!$B$5,DATE('Ustawienia'!$B$5,1,1)+321,"")</f>
        <v>46709</v>
      </c>
      <c r="B326" s="19">
        <f>A326</f>
        <v>46709</v>
      </c>
      <c r="C326" s="20" t="str">
        <f>IF(A326="","",IF(COUNTIF('Święta'!$A$5:$A$100,A326)&gt;0,"Święto",IF(WEEKDAY(A326,2)&gt;5,"Weekend","Dzień roboczy")))</f>
        <v>Dzień roboczy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IF(C326="Dzień roboczy",'Ustawienia'!$B$6,0)</f>
        <v>8</v>
      </c>
      <c r="J326" s="22">
        <f>H326+IF(OR(G326="Urlop",G326="Chorobowe",G326="Lekarz",G326="Odbiór nadgodzin",G326="Delegacja"),I326,IF(G326="Pół dnia urlopu",I326/2,0))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IF(YEAR(DATE('Ustawienia'!$B$5,1,1)+322)='Ustawienia'!$B$5,DATE('Ustawienia'!$B$5,1,1)+322,"")</f>
        <v>46710</v>
      </c>
      <c r="B327" s="19">
        <f>A327</f>
        <v>46710</v>
      </c>
      <c r="C327" s="20" t="str">
        <f>IF(A327="","",IF(COUNTIF('Święta'!$A$5:$A$100,A327)&gt;0,"Święto",IF(WEEKDAY(A327,2)&gt;5,"Weekend","Dzień roboczy")))</f>
        <v>Dzień roboczy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IF(C327="Dzień roboczy",'Ustawienia'!$B$6,0)</f>
        <v>8</v>
      </c>
      <c r="J327" s="22">
        <f>H327+IF(OR(G327="Urlop",G327="Chorobowe",G327="Lekarz",G327="Odbiór nadgodzin",G327="Delegacja"),I327,IF(G327="Pół dnia urlopu",I327/2,0))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IF(YEAR(DATE('Ustawienia'!$B$5,1,1)+323)='Ustawienia'!$B$5,DATE('Ustawienia'!$B$5,1,1)+323,"")</f>
        <v>46711</v>
      </c>
      <c r="B328" s="19">
        <f>A328</f>
        <v>46711</v>
      </c>
      <c r="C328" s="20" t="str">
        <f>IF(A328="","",IF(COUNTIF('Święta'!$A$5:$A$100,A328)&gt;0,"Święto",IF(WEEKDAY(A328,2)&gt;5,"Weekend","Dzień roboczy")))</f>
        <v>Weekend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IF(C328="Dzień roboczy",'Ustawienia'!$B$6,0)</f>
        <v>0</v>
      </c>
      <c r="J328" s="22">
        <f>H328+IF(OR(G328="Urlop",G328="Chorobowe",G328="Lekarz",G328="Odbiór nadgodzin",G328="Delegacja"),I328,IF(G328="Pół dnia urlopu",I328/2,0))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IF(YEAR(DATE('Ustawienia'!$B$5,1,1)+324)='Ustawienia'!$B$5,DATE('Ustawienia'!$B$5,1,1)+324,"")</f>
        <v>46712</v>
      </c>
      <c r="B329" s="19">
        <f>A329</f>
        <v>46712</v>
      </c>
      <c r="C329" s="20" t="str">
        <f>IF(A329="","",IF(COUNTIF('Święta'!$A$5:$A$100,A329)&gt;0,"Święto",IF(WEEKDAY(A329,2)&gt;5,"Weekend","Dzień roboczy")))</f>
        <v>Weekend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IF(C329="Dzień roboczy",'Ustawienia'!$B$6,0)</f>
        <v>0</v>
      </c>
      <c r="J329" s="22">
        <f>H329+IF(OR(G329="Urlop",G329="Chorobowe",G329="Lekarz",G329="Odbiór nadgodzin",G329="Delegacja"),I329,IF(G329="Pół dnia urlopu",I329/2,0))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IF(YEAR(DATE('Ustawienia'!$B$5,1,1)+325)='Ustawienia'!$B$5,DATE('Ustawienia'!$B$5,1,1)+325,"")</f>
        <v>46713</v>
      </c>
      <c r="B330" s="19">
        <f>A330</f>
        <v>46713</v>
      </c>
      <c r="C330" s="20" t="str">
        <f>IF(A330="","",IF(COUNTIF('Święta'!$A$5:$A$100,A330)&gt;0,"Święto",IF(WEEKDAY(A330,2)&gt;5,"Weekend","Dzień roboczy")))</f>
        <v>Dzień roboczy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IF(C330="Dzień roboczy",'Ustawienia'!$B$6,0)</f>
        <v>8</v>
      </c>
      <c r="J330" s="22">
        <f>H330+IF(OR(G330="Urlop",G330="Chorobowe",G330="Lekarz",G330="Odbiór nadgodzin",G330="Delegacja"),I330,IF(G330="Pół dnia urlopu",I330/2,0))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IF(YEAR(DATE('Ustawienia'!$B$5,1,1)+326)='Ustawienia'!$B$5,DATE('Ustawienia'!$B$5,1,1)+326,"")</f>
        <v>46714</v>
      </c>
      <c r="B331" s="19">
        <f>A331</f>
        <v>46714</v>
      </c>
      <c r="C331" s="20" t="str">
        <f>IF(A331="","",IF(COUNTIF('Święta'!$A$5:$A$100,A331)&gt;0,"Święto",IF(WEEKDAY(A331,2)&gt;5,"Weekend","Dzień roboczy")))</f>
        <v>Dzień roboczy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IF(C331="Dzień roboczy",'Ustawienia'!$B$6,0)</f>
        <v>8</v>
      </c>
      <c r="J331" s="22">
        <f>H331+IF(OR(G331="Urlop",G331="Chorobowe",G331="Lekarz",G331="Odbiór nadgodzin",G331="Delegacja"),I331,IF(G331="Pół dnia urlopu",I331/2,0))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IF(YEAR(DATE('Ustawienia'!$B$5,1,1)+327)='Ustawienia'!$B$5,DATE('Ustawienia'!$B$5,1,1)+327,"")</f>
        <v>46715</v>
      </c>
      <c r="B332" s="19">
        <f>A332</f>
        <v>46715</v>
      </c>
      <c r="C332" s="20" t="str">
        <f>IF(A332="","",IF(COUNTIF('Święta'!$A$5:$A$100,A332)&gt;0,"Święto",IF(WEEKDAY(A332,2)&gt;5,"Weekend","Dzień roboczy")))</f>
        <v>Dzień roboczy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IF(C332="Dzień roboczy",'Ustawienia'!$B$6,0)</f>
        <v>8</v>
      </c>
      <c r="J332" s="22">
        <f>H332+IF(OR(G332="Urlop",G332="Chorobowe",G332="Lekarz",G332="Odbiór nadgodzin",G332="Delegacja"),I332,IF(G332="Pół dnia urlopu",I332/2,0))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IF(YEAR(DATE('Ustawienia'!$B$5,1,1)+328)='Ustawienia'!$B$5,DATE('Ustawienia'!$B$5,1,1)+328,"")</f>
        <v>46716</v>
      </c>
      <c r="B333" s="19">
        <f>A333</f>
        <v>46716</v>
      </c>
      <c r="C333" s="20" t="str">
        <f>IF(A333="","",IF(COUNTIF('Święta'!$A$5:$A$100,A333)&gt;0,"Święto",IF(WEEKDAY(A333,2)&gt;5,"Weekend","Dzień roboczy")))</f>
        <v>Dzień roboczy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IF(C333="Dzień roboczy",'Ustawienia'!$B$6,0)</f>
        <v>8</v>
      </c>
      <c r="J333" s="22">
        <f>H333+IF(OR(G333="Urlop",G333="Chorobowe",G333="Lekarz",G333="Odbiór nadgodzin",G333="Delegacja"),I333,IF(G333="Pół dnia urlopu",I333/2,0))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IF(YEAR(DATE('Ustawienia'!$B$5,1,1)+329)='Ustawienia'!$B$5,DATE('Ustawienia'!$B$5,1,1)+329,"")</f>
        <v>46717</v>
      </c>
      <c r="B334" s="19">
        <f>A334</f>
        <v>46717</v>
      </c>
      <c r="C334" s="20" t="str">
        <f>IF(A334="","",IF(COUNTIF('Święta'!$A$5:$A$100,A334)&gt;0,"Święto",IF(WEEKDAY(A334,2)&gt;5,"Weekend","Dzień roboczy")))</f>
        <v>Dzień roboczy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IF(C334="Dzień roboczy",'Ustawienia'!$B$6,0)</f>
        <v>8</v>
      </c>
      <c r="J334" s="22">
        <f>H334+IF(OR(G334="Urlop",G334="Chorobowe",G334="Lekarz",G334="Odbiór nadgodzin",G334="Delegacja"),I334,IF(G334="Pół dnia urlopu",I334/2,0))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IF(YEAR(DATE('Ustawienia'!$B$5,1,1)+330)='Ustawienia'!$B$5,DATE('Ustawienia'!$B$5,1,1)+330,"")</f>
        <v>46718</v>
      </c>
      <c r="B335" s="19">
        <f>A335</f>
        <v>46718</v>
      </c>
      <c r="C335" s="20" t="str">
        <f>IF(A335="","",IF(COUNTIF('Święta'!$A$5:$A$100,A335)&gt;0,"Święto",IF(WEEKDAY(A335,2)&gt;5,"Weekend","Dzień roboczy")))</f>
        <v>Weekend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IF(C335="Dzień roboczy",'Ustawienia'!$B$6,0)</f>
        <v>0</v>
      </c>
      <c r="J335" s="22">
        <f>H335+IF(OR(G335="Urlop",G335="Chorobowe",G335="Lekarz",G335="Odbiór nadgodzin",G335="Delegacja"),I335,IF(G335="Pół dnia urlopu",I335/2,0))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IF(YEAR(DATE('Ustawienia'!$B$5,1,1)+331)='Ustawienia'!$B$5,DATE('Ustawienia'!$B$5,1,1)+331,"")</f>
        <v>46719</v>
      </c>
      <c r="B336" s="19">
        <f>A336</f>
        <v>46719</v>
      </c>
      <c r="C336" s="20" t="str">
        <f>IF(A336="","",IF(COUNTIF('Święta'!$A$5:$A$100,A336)&gt;0,"Święto",IF(WEEKDAY(A336,2)&gt;5,"Weekend","Dzień roboczy")))</f>
        <v>Weekend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IF(C336="Dzień roboczy",'Ustawienia'!$B$6,0)</f>
        <v>0</v>
      </c>
      <c r="J336" s="22">
        <f>H336+IF(OR(G336="Urlop",G336="Chorobowe",G336="Lekarz",G336="Odbiór nadgodzin",G336="Delegacja"),I336,IF(G336="Pół dnia urlopu",I336/2,0))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IF(YEAR(DATE('Ustawienia'!$B$5,1,1)+332)='Ustawienia'!$B$5,DATE('Ustawienia'!$B$5,1,1)+332,"")</f>
        <v>46720</v>
      </c>
      <c r="B337" s="19">
        <f>A337</f>
        <v>46720</v>
      </c>
      <c r="C337" s="20" t="str">
        <f>IF(A337="","",IF(COUNTIF('Święta'!$A$5:$A$100,A337)&gt;0,"Święto",IF(WEEKDAY(A337,2)&gt;5,"Weekend","Dzień roboczy")))</f>
        <v>Dzień roboczy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IF(C337="Dzień roboczy",'Ustawienia'!$B$6,0)</f>
        <v>8</v>
      </c>
      <c r="J337" s="22">
        <f>H337+IF(OR(G337="Urlop",G337="Chorobowe",G337="Lekarz",G337="Odbiór nadgodzin",G337="Delegacja"),I337,IF(G337="Pół dnia urlopu",I337/2,0))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IF(YEAR(DATE('Ustawienia'!$B$5,1,1)+333)='Ustawienia'!$B$5,DATE('Ustawienia'!$B$5,1,1)+333,"")</f>
        <v>46721</v>
      </c>
      <c r="B338" s="19">
        <f>A338</f>
        <v>46721</v>
      </c>
      <c r="C338" s="20" t="str">
        <f>IF(A338="","",IF(COUNTIF('Święta'!$A$5:$A$100,A338)&gt;0,"Święto",IF(WEEKDAY(A338,2)&gt;5,"Weekend","Dzień roboczy")))</f>
        <v>Dzień roboczy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IF(C338="Dzień roboczy",'Ustawienia'!$B$6,0)</f>
        <v>8</v>
      </c>
      <c r="J338" s="22">
        <f>H338+IF(OR(G338="Urlop",G338="Chorobowe",G338="Lekarz",G338="Odbiór nadgodzin",G338="Delegacja"),I338,IF(G338="Pół dnia urlopu",I338/2,0))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IF(YEAR(DATE('Ustawienia'!$B$5,1,1)+334)='Ustawienia'!$B$5,DATE('Ustawienia'!$B$5,1,1)+334,"")</f>
        <v>46722</v>
      </c>
      <c r="B339" s="19">
        <f>A339</f>
        <v>46722</v>
      </c>
      <c r="C339" s="20" t="str">
        <f>IF(A339="","",IF(COUNTIF('Święta'!$A$5:$A$100,A339)&gt;0,"Święto",IF(WEEKDAY(A339,2)&gt;5,"Weekend","Dzień roboczy")))</f>
        <v>Dzień roboczy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IF(C339="Dzień roboczy",'Ustawienia'!$B$6,0)</f>
        <v>8</v>
      </c>
      <c r="J339" s="22">
        <f>H339+IF(OR(G339="Urlop",G339="Chorobowe",G339="Lekarz",G339="Odbiór nadgodzin",G339="Delegacja"),I339,IF(G339="Pół dnia urlopu",I339/2,0))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IF(YEAR(DATE('Ustawienia'!$B$5,1,1)+335)='Ustawienia'!$B$5,DATE('Ustawienia'!$B$5,1,1)+335,"")</f>
        <v>46723</v>
      </c>
      <c r="B340" s="19">
        <f>A340</f>
        <v>46723</v>
      </c>
      <c r="C340" s="20" t="str">
        <f>IF(A340="","",IF(COUNTIF('Święta'!$A$5:$A$100,A340)&gt;0,"Święto",IF(WEEKDAY(A340,2)&gt;5,"Weekend","Dzień roboczy")))</f>
        <v>Dzień roboczy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IF(C340="Dzień roboczy",'Ustawienia'!$B$6,0)</f>
        <v>8</v>
      </c>
      <c r="J340" s="22">
        <f>H340+IF(OR(G340="Urlop",G340="Chorobowe",G340="Lekarz",G340="Odbiór nadgodzin",G340="Delegacja"),I340,IF(G340="Pół dnia urlopu",I340/2,0))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IF(YEAR(DATE('Ustawienia'!$B$5,1,1)+336)='Ustawienia'!$B$5,DATE('Ustawienia'!$B$5,1,1)+336,"")</f>
        <v>46724</v>
      </c>
      <c r="B341" s="19">
        <f>A341</f>
        <v>46724</v>
      </c>
      <c r="C341" s="20" t="str">
        <f>IF(A341="","",IF(COUNTIF('Święta'!$A$5:$A$100,A341)&gt;0,"Święto",IF(WEEKDAY(A341,2)&gt;5,"Weekend","Dzień roboczy")))</f>
        <v>Dzień roboczy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IF(C341="Dzień roboczy",'Ustawienia'!$B$6,0)</f>
        <v>8</v>
      </c>
      <c r="J341" s="22">
        <f>H341+IF(OR(G341="Urlop",G341="Chorobowe",G341="Lekarz",G341="Odbiór nadgodzin",G341="Delegacja"),I341,IF(G341="Pół dnia urlopu",I341/2,0))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IF(YEAR(DATE('Ustawienia'!$B$5,1,1)+337)='Ustawienia'!$B$5,DATE('Ustawienia'!$B$5,1,1)+337,"")</f>
        <v>46725</v>
      </c>
      <c r="B342" s="19">
        <f>A342</f>
        <v>46725</v>
      </c>
      <c r="C342" s="20" t="str">
        <f>IF(A342="","",IF(COUNTIF('Święta'!$A$5:$A$100,A342)&gt;0,"Święto",IF(WEEKDAY(A342,2)&gt;5,"Weekend","Dzień roboczy")))</f>
        <v>Weekend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IF(C342="Dzień roboczy",'Ustawienia'!$B$6,0)</f>
        <v>0</v>
      </c>
      <c r="J342" s="22">
        <f>H342+IF(OR(G342="Urlop",G342="Chorobowe",G342="Lekarz",G342="Odbiór nadgodzin",G342="Delegacja"),I342,IF(G342="Pół dnia urlopu",I342/2,0))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IF(YEAR(DATE('Ustawienia'!$B$5,1,1)+338)='Ustawienia'!$B$5,DATE('Ustawienia'!$B$5,1,1)+338,"")</f>
        <v>46726</v>
      </c>
      <c r="B343" s="19">
        <f>A343</f>
        <v>46726</v>
      </c>
      <c r="C343" s="20" t="str">
        <f>IF(A343="","",IF(COUNTIF('Święta'!$A$5:$A$100,A343)&gt;0,"Święto",IF(WEEKDAY(A343,2)&gt;5,"Weekend","Dzień roboczy")))</f>
        <v>Weekend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IF(C343="Dzień roboczy",'Ustawienia'!$B$6,0)</f>
        <v>0</v>
      </c>
      <c r="J343" s="22">
        <f>H343+IF(OR(G343="Urlop",G343="Chorobowe",G343="Lekarz",G343="Odbiór nadgodzin",G343="Delegacja"),I343,IF(G343="Pół dnia urlopu",I343/2,0))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IF(YEAR(DATE('Ustawienia'!$B$5,1,1)+339)='Ustawienia'!$B$5,DATE('Ustawienia'!$B$5,1,1)+339,"")</f>
        <v>46727</v>
      </c>
      <c r="B344" s="19">
        <f>A344</f>
        <v>46727</v>
      </c>
      <c r="C344" s="20" t="str">
        <f>IF(A344="","",IF(COUNTIF('Święta'!$A$5:$A$100,A344)&gt;0,"Święto",IF(WEEKDAY(A344,2)&gt;5,"Weekend","Dzień roboczy")))</f>
        <v>Dzień roboczy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IF(C344="Dzień roboczy",'Ustawienia'!$B$6,0)</f>
        <v>8</v>
      </c>
      <c r="J344" s="22">
        <f>H344+IF(OR(G344="Urlop",G344="Chorobowe",G344="Lekarz",G344="Odbiór nadgodzin",G344="Delegacja"),I344,IF(G344="Pół dnia urlopu",I344/2,0))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IF(YEAR(DATE('Ustawienia'!$B$5,1,1)+340)='Ustawienia'!$B$5,DATE('Ustawienia'!$B$5,1,1)+340,"")</f>
        <v>46728</v>
      </c>
      <c r="B345" s="19">
        <f>A345</f>
        <v>46728</v>
      </c>
      <c r="C345" s="20" t="str">
        <f>IF(A345="","",IF(COUNTIF('Święta'!$A$5:$A$100,A345)&gt;0,"Święto",IF(WEEKDAY(A345,2)&gt;5,"Weekend","Dzień roboczy")))</f>
        <v>Dzień roboczy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IF(C345="Dzień roboczy",'Ustawienia'!$B$6,0)</f>
        <v>8</v>
      </c>
      <c r="J345" s="22">
        <f>H345+IF(OR(G345="Urlop",G345="Chorobowe",G345="Lekarz",G345="Odbiór nadgodzin",G345="Delegacja"),I345,IF(G345="Pół dnia urlopu",I345/2,0))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IF(YEAR(DATE('Ustawienia'!$B$5,1,1)+341)='Ustawienia'!$B$5,DATE('Ustawienia'!$B$5,1,1)+341,"")</f>
        <v>46729</v>
      </c>
      <c r="B346" s="19">
        <f>A346</f>
        <v>46729</v>
      </c>
      <c r="C346" s="20" t="str">
        <f>IF(A346="","",IF(COUNTIF('Święta'!$A$5:$A$100,A346)&gt;0,"Święto",IF(WEEKDAY(A346,2)&gt;5,"Weekend","Dzień roboczy")))</f>
        <v>Dzień roboczy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IF(C346="Dzień roboczy",'Ustawienia'!$B$6,0)</f>
        <v>8</v>
      </c>
      <c r="J346" s="22">
        <f>H346+IF(OR(G346="Urlop",G346="Chorobowe",G346="Lekarz",G346="Odbiór nadgodzin",G346="Delegacja"),I346,IF(G346="Pół dnia urlopu",I346/2,0))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IF(YEAR(DATE('Ustawienia'!$B$5,1,1)+342)='Ustawienia'!$B$5,DATE('Ustawienia'!$B$5,1,1)+342,"")</f>
        <v>46730</v>
      </c>
      <c r="B347" s="19">
        <f>A347</f>
        <v>46730</v>
      </c>
      <c r="C347" s="20" t="str">
        <f>IF(A347="","",IF(COUNTIF('Święta'!$A$5:$A$100,A347)&gt;0,"Święto",IF(WEEKDAY(A347,2)&gt;5,"Weekend","Dzień roboczy")))</f>
        <v>Dzień roboczy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IF(C347="Dzień roboczy",'Ustawienia'!$B$6,0)</f>
        <v>8</v>
      </c>
      <c r="J347" s="22">
        <f>H347+IF(OR(G347="Urlop",G347="Chorobowe",G347="Lekarz",G347="Odbiór nadgodzin",G347="Delegacja"),I347,IF(G347="Pół dnia urlopu",I347/2,0))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IF(YEAR(DATE('Ustawienia'!$B$5,1,1)+343)='Ustawienia'!$B$5,DATE('Ustawienia'!$B$5,1,1)+343,"")</f>
        <v>46731</v>
      </c>
      <c r="B348" s="19">
        <f>A348</f>
        <v>46731</v>
      </c>
      <c r="C348" s="20" t="str">
        <f>IF(A348="","",IF(COUNTIF('Święta'!$A$5:$A$100,A348)&gt;0,"Święto",IF(WEEKDAY(A348,2)&gt;5,"Weekend","Dzień roboczy")))</f>
        <v>Dzień roboczy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IF(C348="Dzień roboczy",'Ustawienia'!$B$6,0)</f>
        <v>8</v>
      </c>
      <c r="J348" s="22">
        <f>H348+IF(OR(G348="Urlop",G348="Chorobowe",G348="Lekarz",G348="Odbiór nadgodzin",G348="Delegacja"),I348,IF(G348="Pół dnia urlopu",I348/2,0))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IF(YEAR(DATE('Ustawienia'!$B$5,1,1)+344)='Ustawienia'!$B$5,DATE('Ustawienia'!$B$5,1,1)+344,"")</f>
        <v>46732</v>
      </c>
      <c r="B349" s="19">
        <f>A349</f>
        <v>46732</v>
      </c>
      <c r="C349" s="20" t="str">
        <f>IF(A349="","",IF(COUNTIF('Święta'!$A$5:$A$100,A349)&gt;0,"Święto",IF(WEEKDAY(A349,2)&gt;5,"Weekend","Dzień roboczy")))</f>
        <v>Weekend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IF(C349="Dzień roboczy",'Ustawienia'!$B$6,0)</f>
        <v>0</v>
      </c>
      <c r="J349" s="22">
        <f>H349+IF(OR(G349="Urlop",G349="Chorobowe",G349="Lekarz",G349="Odbiór nadgodzin",G349="Delegacja"),I349,IF(G349="Pół dnia urlopu",I349/2,0))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IF(YEAR(DATE('Ustawienia'!$B$5,1,1)+345)='Ustawienia'!$B$5,DATE('Ustawienia'!$B$5,1,1)+345,"")</f>
        <v>46733</v>
      </c>
      <c r="B350" s="19">
        <f>A350</f>
        <v>46733</v>
      </c>
      <c r="C350" s="20" t="str">
        <f>IF(A350="","",IF(COUNTIF('Święta'!$A$5:$A$100,A350)&gt;0,"Święto",IF(WEEKDAY(A350,2)&gt;5,"Weekend","Dzień roboczy")))</f>
        <v>Weekend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IF(C350="Dzień roboczy",'Ustawienia'!$B$6,0)</f>
        <v>0</v>
      </c>
      <c r="J350" s="22">
        <f>H350+IF(OR(G350="Urlop",G350="Chorobowe",G350="Lekarz",G350="Odbiór nadgodzin",G350="Delegacja"),I350,IF(G350="Pół dnia urlopu",I350/2,0))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IF(YEAR(DATE('Ustawienia'!$B$5,1,1)+346)='Ustawienia'!$B$5,DATE('Ustawienia'!$B$5,1,1)+346,"")</f>
        <v>46734</v>
      </c>
      <c r="B351" s="19">
        <f>A351</f>
        <v>46734</v>
      </c>
      <c r="C351" s="20" t="str">
        <f>IF(A351="","",IF(COUNTIF('Święta'!$A$5:$A$100,A351)&gt;0,"Święto",IF(WEEKDAY(A351,2)&gt;5,"Weekend","Dzień roboczy")))</f>
        <v>Dzień roboczy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IF(C351="Dzień roboczy",'Ustawienia'!$B$6,0)</f>
        <v>8</v>
      </c>
      <c r="J351" s="22">
        <f>H351+IF(OR(G351="Urlop",G351="Chorobowe",G351="Lekarz",G351="Odbiór nadgodzin",G351="Delegacja"),I351,IF(G351="Pół dnia urlopu",I351/2,0))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IF(YEAR(DATE('Ustawienia'!$B$5,1,1)+347)='Ustawienia'!$B$5,DATE('Ustawienia'!$B$5,1,1)+347,"")</f>
        <v>46735</v>
      </c>
      <c r="B352" s="19">
        <f>A352</f>
        <v>46735</v>
      </c>
      <c r="C352" s="20" t="str">
        <f>IF(A352="","",IF(COUNTIF('Święta'!$A$5:$A$100,A352)&gt;0,"Święto",IF(WEEKDAY(A352,2)&gt;5,"Weekend","Dzień roboczy")))</f>
        <v>Dzień roboczy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IF(C352="Dzień roboczy",'Ustawienia'!$B$6,0)</f>
        <v>8</v>
      </c>
      <c r="J352" s="22">
        <f>H352+IF(OR(G352="Urlop",G352="Chorobowe",G352="Lekarz",G352="Odbiór nadgodzin",G352="Delegacja"),I352,IF(G352="Pół dnia urlopu",I352/2,0))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IF(YEAR(DATE('Ustawienia'!$B$5,1,1)+348)='Ustawienia'!$B$5,DATE('Ustawienia'!$B$5,1,1)+348,"")</f>
        <v>46736</v>
      </c>
      <c r="B353" s="19">
        <f>A353</f>
        <v>46736</v>
      </c>
      <c r="C353" s="20" t="str">
        <f>IF(A353="","",IF(COUNTIF('Święta'!$A$5:$A$100,A353)&gt;0,"Święto",IF(WEEKDAY(A353,2)&gt;5,"Weekend","Dzień roboczy")))</f>
        <v>Dzień roboczy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IF(C353="Dzień roboczy",'Ustawienia'!$B$6,0)</f>
        <v>8</v>
      </c>
      <c r="J353" s="22">
        <f>H353+IF(OR(G353="Urlop",G353="Chorobowe",G353="Lekarz",G353="Odbiór nadgodzin",G353="Delegacja"),I353,IF(G353="Pół dnia urlopu",I353/2,0))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IF(YEAR(DATE('Ustawienia'!$B$5,1,1)+349)='Ustawienia'!$B$5,DATE('Ustawienia'!$B$5,1,1)+349,"")</f>
        <v>46737</v>
      </c>
      <c r="B354" s="19">
        <f>A354</f>
        <v>46737</v>
      </c>
      <c r="C354" s="20" t="str">
        <f>IF(A354="","",IF(COUNTIF('Święta'!$A$5:$A$100,A354)&gt;0,"Święto",IF(WEEKDAY(A354,2)&gt;5,"Weekend","Dzień roboczy")))</f>
        <v>Dzień roboczy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IF(C354="Dzień roboczy",'Ustawienia'!$B$6,0)</f>
        <v>8</v>
      </c>
      <c r="J354" s="22">
        <f>H354+IF(OR(G354="Urlop",G354="Chorobowe",G354="Lekarz",G354="Odbiór nadgodzin",G354="Delegacja"),I354,IF(G354="Pół dnia urlopu",I354/2,0))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IF(YEAR(DATE('Ustawienia'!$B$5,1,1)+350)='Ustawienia'!$B$5,DATE('Ustawienia'!$B$5,1,1)+350,"")</f>
        <v>46738</v>
      </c>
      <c r="B355" s="19">
        <f>A355</f>
        <v>46738</v>
      </c>
      <c r="C355" s="20" t="str">
        <f>IF(A355="","",IF(COUNTIF('Święta'!$A$5:$A$100,A355)&gt;0,"Święto",IF(WEEKDAY(A355,2)&gt;5,"Weekend","Dzień roboczy")))</f>
        <v>Dzień roboczy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IF(C355="Dzień roboczy",'Ustawienia'!$B$6,0)</f>
        <v>8</v>
      </c>
      <c r="J355" s="22">
        <f>H355+IF(OR(G355="Urlop",G355="Chorobowe",G355="Lekarz",G355="Odbiór nadgodzin",G355="Delegacja"),I355,IF(G355="Pół dnia urlopu",I355/2,0))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IF(YEAR(DATE('Ustawienia'!$B$5,1,1)+351)='Ustawienia'!$B$5,DATE('Ustawienia'!$B$5,1,1)+351,"")</f>
        <v>46739</v>
      </c>
      <c r="B356" s="19">
        <f>A356</f>
        <v>46739</v>
      </c>
      <c r="C356" s="20" t="str">
        <f>IF(A356="","",IF(COUNTIF('Święta'!$A$5:$A$100,A356)&gt;0,"Święto",IF(WEEKDAY(A356,2)&gt;5,"Weekend","Dzień roboczy")))</f>
        <v>Weekend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IF(C356="Dzień roboczy",'Ustawienia'!$B$6,0)</f>
        <v>0</v>
      </c>
      <c r="J356" s="22">
        <f>H356+IF(OR(G356="Urlop",G356="Chorobowe",G356="Lekarz",G356="Odbiór nadgodzin",G356="Delegacja"),I356,IF(G356="Pół dnia urlopu",I356/2,0))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IF(YEAR(DATE('Ustawienia'!$B$5,1,1)+352)='Ustawienia'!$B$5,DATE('Ustawienia'!$B$5,1,1)+352,"")</f>
        <v>46740</v>
      </c>
      <c r="B357" s="19">
        <f>A357</f>
        <v>46740</v>
      </c>
      <c r="C357" s="20" t="str">
        <f>IF(A357="","",IF(COUNTIF('Święta'!$A$5:$A$100,A357)&gt;0,"Święto",IF(WEEKDAY(A357,2)&gt;5,"Weekend","Dzień roboczy")))</f>
        <v>Weekend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IF(C357="Dzień roboczy",'Ustawienia'!$B$6,0)</f>
        <v>0</v>
      </c>
      <c r="J357" s="22">
        <f>H357+IF(OR(G357="Urlop",G357="Chorobowe",G357="Lekarz",G357="Odbiór nadgodzin",G357="Delegacja"),I357,IF(G357="Pół dnia urlopu",I357/2,0))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IF(YEAR(DATE('Ustawienia'!$B$5,1,1)+353)='Ustawienia'!$B$5,DATE('Ustawienia'!$B$5,1,1)+353,"")</f>
        <v>46741</v>
      </c>
      <c r="B358" s="19">
        <f>A358</f>
        <v>46741</v>
      </c>
      <c r="C358" s="20" t="str">
        <f>IF(A358="","",IF(COUNTIF('Święta'!$A$5:$A$100,A358)&gt;0,"Święto",IF(WEEKDAY(A358,2)&gt;5,"Weekend","Dzień roboczy")))</f>
        <v>Dzień roboczy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IF(C358="Dzień roboczy",'Ustawienia'!$B$6,0)</f>
        <v>8</v>
      </c>
      <c r="J358" s="22">
        <f>H358+IF(OR(G358="Urlop",G358="Chorobowe",G358="Lekarz",G358="Odbiór nadgodzin",G358="Delegacja"),I358,IF(G358="Pół dnia urlopu",I358/2,0))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IF(YEAR(DATE('Ustawienia'!$B$5,1,1)+354)='Ustawienia'!$B$5,DATE('Ustawienia'!$B$5,1,1)+354,"")</f>
        <v>46742</v>
      </c>
      <c r="B359" s="19">
        <f>A359</f>
        <v>46742</v>
      </c>
      <c r="C359" s="20" t="str">
        <f>IF(A359="","",IF(COUNTIF('Święta'!$A$5:$A$100,A359)&gt;0,"Święto",IF(WEEKDAY(A359,2)&gt;5,"Weekend","Dzień roboczy")))</f>
        <v>Dzień roboczy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IF(C359="Dzień roboczy",'Ustawienia'!$B$6,0)</f>
        <v>8</v>
      </c>
      <c r="J359" s="22">
        <f>H359+IF(OR(G359="Urlop",G359="Chorobowe",G359="Lekarz",G359="Odbiór nadgodzin",G359="Delegacja"),I359,IF(G359="Pół dnia urlopu",I359/2,0))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IF(YEAR(DATE('Ustawienia'!$B$5,1,1)+355)='Ustawienia'!$B$5,DATE('Ustawienia'!$B$5,1,1)+355,"")</f>
        <v>46743</v>
      </c>
      <c r="B360" s="19">
        <f>A360</f>
        <v>46743</v>
      </c>
      <c r="C360" s="20" t="str">
        <f>IF(A360="","",IF(COUNTIF('Święta'!$A$5:$A$100,A360)&gt;0,"Święto",IF(WEEKDAY(A360,2)&gt;5,"Weekend","Dzień roboczy")))</f>
        <v>Dzień roboczy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IF(C360="Dzień roboczy",'Ustawienia'!$B$6,0)</f>
        <v>8</v>
      </c>
      <c r="J360" s="22">
        <f>H360+IF(OR(G360="Urlop",G360="Chorobowe",G360="Lekarz",G360="Odbiór nadgodzin",G360="Delegacja"),I360,IF(G360="Pół dnia urlopu",I360/2,0))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IF(YEAR(DATE('Ustawienia'!$B$5,1,1)+356)='Ustawienia'!$B$5,DATE('Ustawienia'!$B$5,1,1)+356,"")</f>
        <v>46744</v>
      </c>
      <c r="B361" s="19">
        <f>A361</f>
        <v>46744</v>
      </c>
      <c r="C361" s="20" t="str">
        <f>IF(A361="","",IF(COUNTIF('Święta'!$A$5:$A$100,A361)&gt;0,"Święto",IF(WEEKDAY(A361,2)&gt;5,"Weekend","Dzień roboczy")))</f>
        <v>Dzień roboczy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IF(C361="Dzień roboczy",'Ustawienia'!$B$6,0)</f>
        <v>8</v>
      </c>
      <c r="J361" s="22">
        <f>H361+IF(OR(G361="Urlop",G361="Chorobowe",G361="Lekarz",G361="Odbiór nadgodzin",G361="Delegacja"),I361,IF(G361="Pół dnia urlopu",I361/2,0))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IF(YEAR(DATE('Ustawienia'!$B$5,1,1)+357)='Ustawienia'!$B$5,DATE('Ustawienia'!$B$5,1,1)+357,"")</f>
        <v>46745</v>
      </c>
      <c r="B362" s="19">
        <f>A362</f>
        <v>46745</v>
      </c>
      <c r="C362" s="20" t="str">
        <f>IF(A362="","",IF(COUNTIF('Święta'!$A$5:$A$100,A362)&gt;0,"Święto",IF(WEEKDAY(A362,2)&gt;5,"Weekend","Dzień roboczy")))</f>
        <v>Święto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IF(C362="Dzień roboczy",'Ustawienia'!$B$6,0)</f>
        <v>0</v>
      </c>
      <c r="J362" s="22">
        <f>H362+IF(OR(G362="Urlop",G362="Chorobowe",G362="Lekarz",G362="Odbiór nadgodzin",G362="Delegacja"),I362,IF(G362="Pół dnia urlopu",I362/2,0))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IF(YEAR(DATE('Ustawienia'!$B$5,1,1)+358)='Ustawienia'!$B$5,DATE('Ustawienia'!$B$5,1,1)+358,"")</f>
        <v>46746</v>
      </c>
      <c r="B363" s="19">
        <f>A363</f>
        <v>46746</v>
      </c>
      <c r="C363" s="20" t="str">
        <f>IF(A363="","",IF(COUNTIF('Święta'!$A$5:$A$100,A363)&gt;0,"Święto",IF(WEEKDAY(A363,2)&gt;5,"Weekend","Dzień roboczy")))</f>
        <v>Święto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IF(C363="Dzień roboczy",'Ustawienia'!$B$6,0)</f>
        <v>0</v>
      </c>
      <c r="J363" s="22">
        <f>H363+IF(OR(G363="Urlop",G363="Chorobowe",G363="Lekarz",G363="Odbiór nadgodzin",G363="Delegacja"),I363,IF(G363="Pół dnia urlopu",I363/2,0))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IF(YEAR(DATE('Ustawienia'!$B$5,1,1)+359)='Ustawienia'!$B$5,DATE('Ustawienia'!$B$5,1,1)+359,"")</f>
        <v>46747</v>
      </c>
      <c r="B364" s="19">
        <f>A364</f>
        <v>46747</v>
      </c>
      <c r="C364" s="20" t="str">
        <f>IF(A364="","",IF(COUNTIF('Święta'!$A$5:$A$100,A364)&gt;0,"Święto",IF(WEEKDAY(A364,2)&gt;5,"Weekend","Dzień roboczy")))</f>
        <v>Święto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IF(C364="Dzień roboczy",'Ustawienia'!$B$6,0)</f>
        <v>0</v>
      </c>
      <c r="J364" s="22">
        <f>H364+IF(OR(G364="Urlop",G364="Chorobowe",G364="Lekarz",G364="Odbiór nadgodzin",G364="Delegacja"),I364,IF(G364="Pół dnia urlopu",I364/2,0))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IF(YEAR(DATE('Ustawienia'!$B$5,1,1)+360)='Ustawienia'!$B$5,DATE('Ustawienia'!$B$5,1,1)+360,"")</f>
        <v>46748</v>
      </c>
      <c r="B365" s="19">
        <f>A365</f>
        <v>46748</v>
      </c>
      <c r="C365" s="20" t="str">
        <f>IF(A365="","",IF(COUNTIF('Święta'!$A$5:$A$100,A365)&gt;0,"Święto",IF(WEEKDAY(A365,2)&gt;5,"Weekend","Dzień roboczy")))</f>
        <v>Dzień roboczy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IF(C365="Dzień roboczy",'Ustawienia'!$B$6,0)</f>
        <v>8</v>
      </c>
      <c r="J365" s="22">
        <f>H365+IF(OR(G365="Urlop",G365="Chorobowe",G365="Lekarz",G365="Odbiór nadgodzin",G365="Delegacja"),I365,IF(G365="Pół dnia urlopu",I365/2,0))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IF(YEAR(DATE('Ustawienia'!$B$5,1,1)+361)='Ustawienia'!$B$5,DATE('Ustawienia'!$B$5,1,1)+361,"")</f>
        <v>46749</v>
      </c>
      <c r="B366" s="19">
        <f>A366</f>
        <v>46749</v>
      </c>
      <c r="C366" s="20" t="str">
        <f>IF(A366="","",IF(COUNTIF('Święta'!$A$5:$A$100,A366)&gt;0,"Święto",IF(WEEKDAY(A366,2)&gt;5,"Weekend","Dzień roboczy")))</f>
        <v>Dzień roboczy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IF(C366="Dzień roboczy",'Ustawienia'!$B$6,0)</f>
        <v>8</v>
      </c>
      <c r="J366" s="22">
        <f>H366+IF(OR(G366="Urlop",G366="Chorobowe",G366="Lekarz",G366="Odbiór nadgodzin",G366="Delegacja"),I366,IF(G366="Pół dnia urlopu",I366/2,0))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IF(YEAR(DATE('Ustawienia'!$B$5,1,1)+362)='Ustawienia'!$B$5,DATE('Ustawienia'!$B$5,1,1)+362,"")</f>
        <v>46750</v>
      </c>
      <c r="B367" s="19">
        <f>A367</f>
        <v>46750</v>
      </c>
      <c r="C367" s="20" t="str">
        <f>IF(A367="","",IF(COUNTIF('Święta'!$A$5:$A$100,A367)&gt;0,"Święto",IF(WEEKDAY(A367,2)&gt;5,"Weekend","Dzień roboczy")))</f>
        <v>Dzień roboczy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IF(C367="Dzień roboczy",'Ustawienia'!$B$6,0)</f>
        <v>8</v>
      </c>
      <c r="J367" s="22">
        <f>H367+IF(OR(G367="Urlop",G367="Chorobowe",G367="Lekarz",G367="Odbiór nadgodzin",G367="Delegacja"),I367,IF(G367="Pół dnia urlopu",I367/2,0))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IF(YEAR(DATE('Ustawienia'!$B$5,1,1)+363)='Ustawienia'!$B$5,DATE('Ustawienia'!$B$5,1,1)+363,"")</f>
        <v>46751</v>
      </c>
      <c r="B368" s="19">
        <f>A368</f>
        <v>46751</v>
      </c>
      <c r="C368" s="20" t="str">
        <f>IF(A368="","",IF(COUNTIF('Święta'!$A$5:$A$100,A368)&gt;0,"Święto",IF(WEEKDAY(A368,2)&gt;5,"Weekend","Dzień roboczy")))</f>
        <v>Dzień roboczy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IF(C368="Dzień roboczy",'Ustawienia'!$B$6,0)</f>
        <v>8</v>
      </c>
      <c r="J368" s="22">
        <f>H368+IF(OR(G368="Urlop",G368="Chorobowe",G368="Lekarz",G368="Odbiór nadgodzin",G368="Delegacja"),I368,IF(G368="Pół dnia urlopu",I368/2,0))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IF(YEAR(DATE('Ustawienia'!$B$5,1,1)+364)='Ustawienia'!$B$5,DATE('Ustawienia'!$B$5,1,1)+364,"")</f>
        <v>46752</v>
      </c>
      <c r="B369" s="19">
        <f>A369</f>
        <v>46752</v>
      </c>
      <c r="C369" s="20" t="str">
        <f>IF(A369="","",IF(COUNTIF('Święta'!$A$5:$A$100,A369)&gt;0,"Święto",IF(WEEKDAY(A369,2)&gt;5,"Weekend","Dzień roboczy")))</f>
        <v>Dzień roboczy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IF(C369="Dzień roboczy",'Ustawienia'!$B$6,0)</f>
        <v>8</v>
      </c>
      <c r="J369" s="22">
        <f>H369+IF(OR(G369="Urlop",G369="Chorobowe",G369="Lekarz",G369="Odbiór nadgodzin",G369="Delegacja"),I369,IF(G369="Pół dnia urlopu",I369/2,0))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IF(YEAR(DATE('Ustawienia'!$B$5,1,1)+365)='Ustawienia'!$B$5,DATE('Ustawienia'!$B$5,1,1)+365,"")</f>
        <v/>
      </c>
      <c r="B370" s="19" t="str">
        <f>A370</f>
        <v/>
      </c>
      <c r="C370" s="20" t="str">
        <f>IF(A370="","",IF(COUNTIF('Święta'!$A$5:$A$100,A370)&gt;0,"Święto",IF(WEEKDAY(A370,2)&gt;5,"Weekend","Dzień roboczy")))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IF(C370="Dzień roboczy",'Ustawienia'!$B$6,0)</f>
        <v>0</v>
      </c>
      <c r="J370" s="22">
        <f>H370+IF(OR(G370="Urlop",G370="Chorobowe",G370="Lekarz",G370="Odbiór nadgodzin",G370="Delegacja"),I370,IF(G370="Pół dnia urlopu",I370/2,0))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$C5="Święto"</formula>
    </cfRule>
    <cfRule type="expression" dxfId="1" priority="2">
      <formula>$C5="Weekend"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Nieobecność" sqref="G5:G370">
      <formula1>"Urlop,Pół dnia urlopu,Chorobowe,Lekarz,Odbiór nadgodzin,Urlop bezpłatny,Delegacja"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53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52</v>
      </c>
      <c r="B4" s="16" t="s">
        <v>54</v>
      </c>
      <c r="C4" s="16" t="s">
        <v>48</v>
      </c>
      <c r="D4" s="16" t="s">
        <v>47</v>
      </c>
      <c r="E4" s="16" t="s">
        <v>49</v>
      </c>
      <c r="F4" s="16" t="s">
        <v>50</v>
      </c>
      <c r="G4" s="16" t="s">
        <v>55</v>
      </c>
      <c r="H4" s="16" t="s">
        <v>56</v>
      </c>
    </row>
    <row r="5" spans="1:8" x14ac:dyDescent="0.25">
      <c r="A5" s="12" t="s">
        <v>57</v>
      </c>
      <c r="B5" s="24">
        <f>COUNTIFS('Ewidencja'!$M$5:$M$370,1,'Ewidencja'!$C$5:$C$370,"Dzień roboczy")</f>
        <v>19</v>
      </c>
      <c r="C5" s="25">
        <f>SUMIFS('Ewidencja'!$I$5:$I$370,'Ewidencja'!$M$5:$M$370,1)</f>
        <v>152</v>
      </c>
      <c r="D5" s="26">
        <f>SUMIFS('Ewidencja'!$H$5:$H$370,'Ewidencja'!$M$5:$M$370,1)</f>
        <v>0</v>
      </c>
      <c r="E5" s="26">
        <f>SUMIFS('Ewidencja'!$J$5:$J$370,'Ewidencja'!$M$5:$M$370,1)</f>
        <v>0</v>
      </c>
      <c r="F5" s="27">
        <f>SUMIFS('Ewidencja'!$K$5:$K$370,'Ewidencja'!$M$5:$M$370,1)</f>
        <v>0</v>
      </c>
      <c r="G5" s="26">
        <f>COUNTIFS('Ewidencja'!$M$5:$M$370,1,'Ewidencja'!$G$5:$G$370,"Urlop")+COUNTIFS('Ewidencja'!$M$5:$M$370,1,'Ewidencja'!$G$5:$G$370,"Pół dnia urlopu")/2</f>
        <v>0</v>
      </c>
      <c r="H5" s="28">
        <f>COUNTIFS('Ewidencja'!$M$5:$M$370,1,'Ewidencja'!$G$5:$G$370,"Chorobowe")</f>
        <v>0</v>
      </c>
    </row>
    <row r="6" spans="1:8" x14ac:dyDescent="0.25">
      <c r="A6" s="12" t="s">
        <v>58</v>
      </c>
      <c r="B6" s="24">
        <f>COUNTIFS('Ewidencja'!$M$5:$M$370,2,'Ewidencja'!$C$5:$C$370,"Dzień roboczy")</f>
        <v>20</v>
      </c>
      <c r="C6" s="25">
        <f>SUMIFS('Ewidencja'!$I$5:$I$370,'Ewidencja'!$M$5:$M$370,2)</f>
        <v>160</v>
      </c>
      <c r="D6" s="26">
        <f>SUMIFS('Ewidencja'!$H$5:$H$370,'Ewidencja'!$M$5:$M$370,2)</f>
        <v>0</v>
      </c>
      <c r="E6" s="26">
        <f>SUMIFS('Ewidencja'!$J$5:$J$370,'Ewidencja'!$M$5:$M$370,2)</f>
        <v>0</v>
      </c>
      <c r="F6" s="27">
        <f>SUMIFS('Ewidencja'!$K$5:$K$370,'Ewidencja'!$M$5:$M$370,2)</f>
        <v>0</v>
      </c>
      <c r="G6" s="26">
        <f>COUNTIFS('Ewidencja'!$M$5:$M$370,2,'Ewidencja'!$G$5:$G$370,"Urlop")+COUNTIFS('Ewidencja'!$M$5:$M$370,2,'Ewidencja'!$G$5:$G$370,"Pół dnia urlopu")/2</f>
        <v>0</v>
      </c>
      <c r="H6" s="28">
        <f>COUNTIFS('Ewidencja'!$M$5:$M$370,2,'Ewidencja'!$G$5:$G$370,"Chorobowe")</f>
        <v>0</v>
      </c>
    </row>
    <row r="7" spans="1:8" x14ac:dyDescent="0.25">
      <c r="A7" s="12" t="s">
        <v>59</v>
      </c>
      <c r="B7" s="24">
        <f>COUNTIFS('Ewidencja'!$M$5:$M$370,3,'Ewidencja'!$C$5:$C$370,"Dzień roboczy")</f>
        <v>22</v>
      </c>
      <c r="C7" s="25">
        <f>SUMIFS('Ewidencja'!$I$5:$I$370,'Ewidencja'!$M$5:$M$370,3)</f>
        <v>176</v>
      </c>
      <c r="D7" s="26">
        <f>SUMIFS('Ewidencja'!$H$5:$H$370,'Ewidencja'!$M$5:$M$370,3)</f>
        <v>0</v>
      </c>
      <c r="E7" s="26">
        <f>SUMIFS('Ewidencja'!$J$5:$J$370,'Ewidencja'!$M$5:$M$370,3)</f>
        <v>0</v>
      </c>
      <c r="F7" s="27">
        <f>SUMIFS('Ewidencja'!$K$5:$K$370,'Ewidencja'!$M$5:$M$370,3)</f>
        <v>0</v>
      </c>
      <c r="G7" s="26">
        <f>COUNTIFS('Ewidencja'!$M$5:$M$370,3,'Ewidencja'!$G$5:$G$370,"Urlop")+COUNTIFS('Ewidencja'!$M$5:$M$370,3,'Ewidencja'!$G$5:$G$370,"Pół dnia urlopu")/2</f>
        <v>0</v>
      </c>
      <c r="H7" s="28">
        <f>COUNTIFS('Ewidencja'!$M$5:$M$370,3,'Ewidencja'!$G$5:$G$370,"Chorobowe")</f>
        <v>0</v>
      </c>
    </row>
    <row r="8" spans="1:8" x14ac:dyDescent="0.25">
      <c r="A8" s="12" t="s">
        <v>60</v>
      </c>
      <c r="B8" s="24">
        <f>COUNTIFS('Ewidencja'!$M$5:$M$370,4,'Ewidencja'!$C$5:$C$370,"Dzień roboczy")</f>
        <v>22</v>
      </c>
      <c r="C8" s="25">
        <f>SUMIFS('Ewidencja'!$I$5:$I$370,'Ewidencja'!$M$5:$M$370,4)</f>
        <v>176</v>
      </c>
      <c r="D8" s="26">
        <f>SUMIFS('Ewidencja'!$H$5:$H$370,'Ewidencja'!$M$5:$M$370,4)</f>
        <v>0</v>
      </c>
      <c r="E8" s="26">
        <f>SUMIFS('Ewidencja'!$J$5:$J$370,'Ewidencja'!$M$5:$M$370,4)</f>
        <v>0</v>
      </c>
      <c r="F8" s="27">
        <f>SUMIFS('Ewidencja'!$K$5:$K$370,'Ewidencja'!$M$5:$M$370,4)</f>
        <v>0</v>
      </c>
      <c r="G8" s="26">
        <f>COUNTIFS('Ewidencja'!$M$5:$M$370,4,'Ewidencja'!$G$5:$G$370,"Urlop")+COUNTIFS('Ewidencja'!$M$5:$M$370,4,'Ewidencja'!$G$5:$G$370,"Pół dnia urlopu")/2</f>
        <v>0</v>
      </c>
      <c r="H8" s="28">
        <f>COUNTIFS('Ewidencja'!$M$5:$M$370,4,'Ewidencja'!$G$5:$G$370,"Chorobowe")</f>
        <v>0</v>
      </c>
    </row>
    <row r="9" spans="1:8" x14ac:dyDescent="0.25">
      <c r="A9" s="12" t="s">
        <v>61</v>
      </c>
      <c r="B9" s="24">
        <f>COUNTIFS('Ewidencja'!$M$5:$M$370,5,'Ewidencja'!$C$5:$C$370,"Dzień roboczy")</f>
        <v>19</v>
      </c>
      <c r="C9" s="25">
        <f>SUMIFS('Ewidencja'!$I$5:$I$370,'Ewidencja'!$M$5:$M$370,5)</f>
        <v>152</v>
      </c>
      <c r="D9" s="26">
        <f>SUMIFS('Ewidencja'!$H$5:$H$370,'Ewidencja'!$M$5:$M$370,5)</f>
        <v>0</v>
      </c>
      <c r="E9" s="26">
        <f>SUMIFS('Ewidencja'!$J$5:$J$370,'Ewidencja'!$M$5:$M$370,5)</f>
        <v>0</v>
      </c>
      <c r="F9" s="27">
        <f>SUMIFS('Ewidencja'!$K$5:$K$370,'Ewidencja'!$M$5:$M$370,5)</f>
        <v>0</v>
      </c>
      <c r="G9" s="26">
        <f>COUNTIFS('Ewidencja'!$M$5:$M$370,5,'Ewidencja'!$G$5:$G$370,"Urlop")+COUNTIFS('Ewidencja'!$M$5:$M$370,5,'Ewidencja'!$G$5:$G$370,"Pół dnia urlopu")/2</f>
        <v>0</v>
      </c>
      <c r="H9" s="28">
        <f>COUNTIFS('Ewidencja'!$M$5:$M$370,5,'Ewidencja'!$G$5:$G$370,"Chorobowe")</f>
        <v>0</v>
      </c>
    </row>
    <row r="10" spans="1:8" x14ac:dyDescent="0.25">
      <c r="A10" s="12" t="s">
        <v>62</v>
      </c>
      <c r="B10" s="24">
        <f>COUNTIFS('Ewidencja'!$M$5:$M$370,6,'Ewidencja'!$C$5:$C$370,"Dzień roboczy")</f>
        <v>22</v>
      </c>
      <c r="C10" s="25">
        <f>SUMIFS('Ewidencja'!$I$5:$I$370,'Ewidencja'!$M$5:$M$370,6)</f>
        <v>176</v>
      </c>
      <c r="D10" s="26">
        <f>SUMIFS('Ewidencja'!$H$5:$H$370,'Ewidencja'!$M$5:$M$370,6)</f>
        <v>0</v>
      </c>
      <c r="E10" s="26">
        <f>SUMIFS('Ewidencja'!$J$5:$J$370,'Ewidencja'!$M$5:$M$370,6)</f>
        <v>0</v>
      </c>
      <c r="F10" s="27">
        <f>SUMIFS('Ewidencja'!$K$5:$K$370,'Ewidencja'!$M$5:$M$370,6)</f>
        <v>0</v>
      </c>
      <c r="G10" s="26">
        <f>COUNTIFS('Ewidencja'!$M$5:$M$370,6,'Ewidencja'!$G$5:$G$370,"Urlop")+COUNTIFS('Ewidencja'!$M$5:$M$370,6,'Ewidencja'!$G$5:$G$370,"Pół dnia urlopu")/2</f>
        <v>0</v>
      </c>
      <c r="H10" s="28">
        <f>COUNTIFS('Ewidencja'!$M$5:$M$370,6,'Ewidencja'!$G$5:$G$370,"Chorobowe")</f>
        <v>0</v>
      </c>
    </row>
    <row r="11" spans="1:8" x14ac:dyDescent="0.25">
      <c r="A11" s="12" t="s">
        <v>63</v>
      </c>
      <c r="B11" s="24">
        <f>COUNTIFS('Ewidencja'!$M$5:$M$370,7,'Ewidencja'!$C$5:$C$370,"Dzień roboczy")</f>
        <v>22</v>
      </c>
      <c r="C11" s="25">
        <f>SUMIFS('Ewidencja'!$I$5:$I$370,'Ewidencja'!$M$5:$M$370,7)</f>
        <v>176</v>
      </c>
      <c r="D11" s="26">
        <f>SUMIFS('Ewidencja'!$H$5:$H$370,'Ewidencja'!$M$5:$M$370,7)</f>
        <v>0</v>
      </c>
      <c r="E11" s="26">
        <f>SUMIFS('Ewidencja'!$J$5:$J$370,'Ewidencja'!$M$5:$M$370,7)</f>
        <v>0</v>
      </c>
      <c r="F11" s="27">
        <f>SUMIFS('Ewidencja'!$K$5:$K$370,'Ewidencja'!$M$5:$M$370,7)</f>
        <v>0</v>
      </c>
      <c r="G11" s="26">
        <f>COUNTIFS('Ewidencja'!$M$5:$M$370,7,'Ewidencja'!$G$5:$G$370,"Urlop")+COUNTIFS('Ewidencja'!$M$5:$M$370,7,'Ewidencja'!$G$5:$G$370,"Pół dnia urlopu")/2</f>
        <v>0</v>
      </c>
      <c r="H11" s="28">
        <f>COUNTIFS('Ewidencja'!$M$5:$M$370,7,'Ewidencja'!$G$5:$G$370,"Chorobowe")</f>
        <v>0</v>
      </c>
    </row>
    <row r="12" spans="1:8" x14ac:dyDescent="0.25">
      <c r="A12" s="12" t="s">
        <v>64</v>
      </c>
      <c r="B12" s="24">
        <f>COUNTIFS('Ewidencja'!$M$5:$M$370,8,'Ewidencja'!$C$5:$C$370,"Dzień roboczy")</f>
        <v>22</v>
      </c>
      <c r="C12" s="25">
        <f>SUMIFS('Ewidencja'!$I$5:$I$370,'Ewidencja'!$M$5:$M$370,8)</f>
        <v>176</v>
      </c>
      <c r="D12" s="26">
        <f>SUMIFS('Ewidencja'!$H$5:$H$370,'Ewidencja'!$M$5:$M$370,8)</f>
        <v>0</v>
      </c>
      <c r="E12" s="26">
        <f>SUMIFS('Ewidencja'!$J$5:$J$370,'Ewidencja'!$M$5:$M$370,8)</f>
        <v>0</v>
      </c>
      <c r="F12" s="27">
        <f>SUMIFS('Ewidencja'!$K$5:$K$370,'Ewidencja'!$M$5:$M$370,8)</f>
        <v>0</v>
      </c>
      <c r="G12" s="26">
        <f>COUNTIFS('Ewidencja'!$M$5:$M$370,8,'Ewidencja'!$G$5:$G$370,"Urlop")+COUNTIFS('Ewidencja'!$M$5:$M$370,8,'Ewidencja'!$G$5:$G$370,"Pół dnia urlopu")/2</f>
        <v>0</v>
      </c>
      <c r="H12" s="28">
        <f>COUNTIFS('Ewidencja'!$M$5:$M$370,8,'Ewidencja'!$G$5:$G$370,"Chorobowe")</f>
        <v>0</v>
      </c>
    </row>
    <row r="13" spans="1:8" x14ac:dyDescent="0.25">
      <c r="A13" s="12" t="s">
        <v>65</v>
      </c>
      <c r="B13" s="24">
        <f>COUNTIFS('Ewidencja'!$M$5:$M$370,9,'Ewidencja'!$C$5:$C$370,"Dzień roboczy")</f>
        <v>22</v>
      </c>
      <c r="C13" s="25">
        <f>SUMIFS('Ewidencja'!$I$5:$I$370,'Ewidencja'!$M$5:$M$370,9)</f>
        <v>176</v>
      </c>
      <c r="D13" s="26">
        <f>SUMIFS('Ewidencja'!$H$5:$H$370,'Ewidencja'!$M$5:$M$370,9)</f>
        <v>0</v>
      </c>
      <c r="E13" s="26">
        <f>SUMIFS('Ewidencja'!$J$5:$J$370,'Ewidencja'!$M$5:$M$370,9)</f>
        <v>0</v>
      </c>
      <c r="F13" s="27">
        <f>SUMIFS('Ewidencja'!$K$5:$K$370,'Ewidencja'!$M$5:$M$370,9)</f>
        <v>0</v>
      </c>
      <c r="G13" s="26">
        <f>COUNTIFS('Ewidencja'!$M$5:$M$370,9,'Ewidencja'!$G$5:$G$370,"Urlop")+COUNTIFS('Ewidencja'!$M$5:$M$370,9,'Ewidencja'!$G$5:$G$370,"Pół dnia urlopu")/2</f>
        <v>0</v>
      </c>
      <c r="H13" s="28">
        <f>COUNTIFS('Ewidencja'!$M$5:$M$370,9,'Ewidencja'!$G$5:$G$370,"Chorobowe")</f>
        <v>0</v>
      </c>
    </row>
    <row r="14" spans="1:8" x14ac:dyDescent="0.25">
      <c r="A14" s="12" t="s">
        <v>66</v>
      </c>
      <c r="B14" s="24">
        <f>COUNTIFS('Ewidencja'!$M$5:$M$370,10,'Ewidencja'!$C$5:$C$370,"Dzień roboczy")</f>
        <v>21</v>
      </c>
      <c r="C14" s="25">
        <f>SUMIFS('Ewidencja'!$I$5:$I$370,'Ewidencja'!$M$5:$M$370,10)</f>
        <v>168</v>
      </c>
      <c r="D14" s="26">
        <f>SUMIFS('Ewidencja'!$H$5:$H$370,'Ewidencja'!$M$5:$M$370,10)</f>
        <v>0</v>
      </c>
      <c r="E14" s="26">
        <f>SUMIFS('Ewidencja'!$J$5:$J$370,'Ewidencja'!$M$5:$M$370,10)</f>
        <v>0</v>
      </c>
      <c r="F14" s="27">
        <f>SUMIFS('Ewidencja'!$K$5:$K$370,'Ewidencja'!$M$5:$M$370,10)</f>
        <v>0</v>
      </c>
      <c r="G14" s="26">
        <f>COUNTIFS('Ewidencja'!$M$5:$M$370,10,'Ewidencja'!$G$5:$G$370,"Urlop")+COUNTIFS('Ewidencja'!$M$5:$M$370,10,'Ewidencja'!$G$5:$G$370,"Pół dnia urlopu")/2</f>
        <v>0</v>
      </c>
      <c r="H14" s="28">
        <f>COUNTIFS('Ewidencja'!$M$5:$M$370,10,'Ewidencja'!$G$5:$G$370,"Chorobowe")</f>
        <v>0</v>
      </c>
    </row>
    <row r="15" spans="1:8" x14ac:dyDescent="0.25">
      <c r="A15" s="12" t="s">
        <v>67</v>
      </c>
      <c r="B15" s="24">
        <f>COUNTIFS('Ewidencja'!$M$5:$M$370,11,'Ewidencja'!$C$5:$C$370,"Dzień roboczy")</f>
        <v>20</v>
      </c>
      <c r="C15" s="25">
        <f>SUMIFS('Ewidencja'!$I$5:$I$370,'Ewidencja'!$M$5:$M$370,11)</f>
        <v>160</v>
      </c>
      <c r="D15" s="26">
        <f>SUMIFS('Ewidencja'!$H$5:$H$370,'Ewidencja'!$M$5:$M$370,11)</f>
        <v>0</v>
      </c>
      <c r="E15" s="26">
        <f>SUMIFS('Ewidencja'!$J$5:$J$370,'Ewidencja'!$M$5:$M$370,11)</f>
        <v>0</v>
      </c>
      <c r="F15" s="27">
        <f>SUMIFS('Ewidencja'!$K$5:$K$370,'Ewidencja'!$M$5:$M$370,11)</f>
        <v>0</v>
      </c>
      <c r="G15" s="26">
        <f>COUNTIFS('Ewidencja'!$M$5:$M$370,11,'Ewidencja'!$G$5:$G$370,"Urlop")+COUNTIFS('Ewidencja'!$M$5:$M$370,11,'Ewidencja'!$G$5:$G$370,"Pół dnia urlopu")/2</f>
        <v>0</v>
      </c>
      <c r="H15" s="28">
        <f>COUNTIFS('Ewidencja'!$M$5:$M$370,11,'Ewidencja'!$G$5:$G$370,"Chorobowe")</f>
        <v>0</v>
      </c>
    </row>
    <row r="16" spans="1:8" x14ac:dyDescent="0.25">
      <c r="A16" s="12" t="s">
        <v>68</v>
      </c>
      <c r="B16" s="24">
        <f>COUNTIFS('Ewidencja'!$M$5:$M$370,12,'Ewidencja'!$C$5:$C$370,"Dzień roboczy")</f>
        <v>22</v>
      </c>
      <c r="C16" s="25">
        <f>SUMIFS('Ewidencja'!$I$5:$I$370,'Ewidencja'!$M$5:$M$370,12)</f>
        <v>176</v>
      </c>
      <c r="D16" s="26">
        <f>SUMIFS('Ewidencja'!$H$5:$H$370,'Ewidencja'!$M$5:$M$370,12)</f>
        <v>0</v>
      </c>
      <c r="E16" s="26">
        <f>SUMIFS('Ewidencja'!$J$5:$J$370,'Ewidencja'!$M$5:$M$370,12)</f>
        <v>0</v>
      </c>
      <c r="F16" s="27">
        <f>SUMIFS('Ewidencja'!$K$5:$K$370,'Ewidencja'!$M$5:$M$370,12)</f>
        <v>0</v>
      </c>
      <c r="G16" s="26">
        <f>COUNTIFS('Ewidencja'!$M$5:$M$370,12,'Ewidencja'!$G$5:$G$370,"Urlop")+COUNTIFS('Ewidencja'!$M$5:$M$370,12,'Ewidencja'!$G$5:$G$370,"Pół dnia urlopu")/2</f>
        <v>0</v>
      </c>
      <c r="H16" s="28">
        <f>COUNTIFS('Ewidencja'!$M$5:$M$370,12,'Ewidencja'!$G$5:$G$370,"Chorobowe")</f>
        <v>0</v>
      </c>
    </row>
    <row r="17" spans="1:8" x14ac:dyDescent="0.25">
      <c r="A17" s="29" t="s">
        <v>69</v>
      </c>
      <c r="B17" s="30">
        <f>SUM(B5:B16)</f>
        <v>253</v>
      </c>
      <c r="C17" s="31">
        <f>SUM(C5:C16)</f>
        <v>2024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70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'Ustawienia'!B7</f>
        <v>20</v>
      </c>
    </row>
    <row r="21" spans="1:4" x14ac:dyDescent="0.25">
      <c r="A21" s="37" t="s">
        <v>21</v>
      </c>
      <c r="B21" s="37"/>
      <c r="C21" s="37"/>
      <c r="D21" s="25">
        <f>'Ustawienia'!B8</f>
        <v>0</v>
      </c>
    </row>
    <row r="22" spans="1:4" x14ac:dyDescent="0.25">
      <c r="A22" s="37" t="s">
        <v>71</v>
      </c>
      <c r="B22" s="37"/>
      <c r="C22" s="37"/>
      <c r="D22" s="25">
        <f>G17</f>
        <v>0</v>
      </c>
    </row>
    <row r="23" ht="26" customHeight="1" spans="1:4" x14ac:dyDescent="0.25">
      <c r="A23" s="12" t="s">
        <v>70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Instrukcja</vt:lpstr>
      <vt:lpstr>Ustawienia</vt:lpstr>
      <vt:lpstr>Święta</vt:lpstr>
      <vt:lpstr>Ewidencja</vt:lpstr>
      <vt:lpstr>Podsumowanie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