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Útmutató" state="visible" r:id="rId4"/>
    <sheet sheetId="2" name="Beállítások" state="visible" r:id="rId5"/>
    <sheet sheetId="3" name="Ünnepnapok" state="visible" r:id="rId6"/>
    <sheet sheetId="4" name="Jelenléti ív" state="visible" r:id="rId7"/>
    <sheet sheetId="5" name="Összesítő" state="visible" r:id="rId8"/>
  </sheets>
  <calcPr calcId="171027" fullCalcOnLoad="1"/>
</workbook>
</file>

<file path=xl/sharedStrings.xml><?xml version="1.0" encoding="utf-8"?>
<sst xmlns="http://schemas.openxmlformats.org/spreadsheetml/2006/main" count="113" uniqueCount="68">
  <si>
    <t>Jelenléti ív és szabadság</t>
  </si>
  <si>
    <t>Jelenléti ív egy személynek egy évre: órák, túlóra, szabadság és betegszabadság, munkaszüneti napokkal.</t>
  </si>
  <si>
    <t>Így használd</t>
  </si>
  <si>
    <t>A Beállítások munkalapon add meg a neved, az évet, a napi munkaórák számát és a szabadságkereted napokban.</t>
  </si>
  <si>
    <t>A Jelenléti ív munkalapra írd be az érkezés és távozás idejét (pl. 7:30 és 16:00) és a szünetet percben.</t>
  </si>
  <si>
    <t>Ha nem dolgozol, válaszd ki az okot a listából: szabadság, fél nap szabadság, betegszabadság, orvos, csúsztatás, fizetés nélküli szabadság vagy kiküldetés.</t>
  </si>
  <si>
    <t>Az Összesítő munkalap mutatja a hónapokat és a megmaradt szabadságod.</t>
  </si>
  <si>
    <t>A sárga cellákat te töltöd ki.</t>
  </si>
  <si>
    <t>A fehér cellák maguktól számolnak (védettek, hogy ne írj felül képletet — Véleményezés → Lapvédelem feloldása, jelszó nélkül).</t>
  </si>
  <si>
    <t>Tippek</t>
  </si>
  <si>
    <t>•  Az időt óra:perc formában írd be, pl. 8:15. Az éjfélen átnyúló éjszakai műszak is helyesen számolódik.</t>
  </si>
  <si>
    <t>•  A szürke sorok a hétvégék, a narancssárgák az ünnepnapok.</t>
  </si>
  <si>
    <t>•  Más ország ünnepnapjaira van szükséged? Módosítsd a listát az Ünnepnapok munkalapon.</t>
  </si>
  <si>
    <t>Ingyenes sablon a Planmerótól · planmero.com/hu/jelenleti-iv-excel/</t>
  </si>
  <si>
    <t>Beállítások</t>
  </si>
  <si>
    <t>Az ünnepnapok az Ünnepnapok munkalapon vannak; módosítsd a listát, ha más országra vagy régióra van szükséged.</t>
  </si>
  <si>
    <t>Név</t>
  </si>
  <si>
    <t/>
  </si>
  <si>
    <t>Év</t>
  </si>
  <si>
    <t>Óra munkanaponként</t>
  </si>
  <si>
    <t>Szabadságkeret (nap)</t>
  </si>
  <si>
    <t>Áthozott szabadság (nap)</t>
  </si>
  <si>
    <t>Munkaszüneti napok</t>
  </si>
  <si>
    <t>Dátum</t>
  </si>
  <si>
    <t>Ünnep</t>
  </si>
  <si>
    <t>Újév</t>
  </si>
  <si>
    <t>Nemzeti ünnep</t>
  </si>
  <si>
    <t>Nagypéntek</t>
  </si>
  <si>
    <t>Húsvéthétfő</t>
  </si>
  <si>
    <t>A munka ünnepe</t>
  </si>
  <si>
    <t>Pünkösdhétfő</t>
  </si>
  <si>
    <t>Szent István ünnepe</t>
  </si>
  <si>
    <t>Mindenszentek</t>
  </si>
  <si>
    <t>Karácsony</t>
  </si>
  <si>
    <t>Karácsony másnapja</t>
  </si>
  <si>
    <t>Jelenléti ív</t>
  </si>
  <si>
    <t>A Jelenléti ív munkalapra írd be az érkezés és távozás idejét (pl. 7:30 és 16:00) és a szünetet percben. Ha nem dolgozol, válaszd ki az okot a listából: szabadság, fél nap szabadság, betegszabadság, orvos, csúsztatás, fizetés nélküli szabadság vagy kiküldetés.</t>
  </si>
  <si>
    <t>Nap</t>
  </si>
  <si>
    <t>Nap típusa</t>
  </si>
  <si>
    <t>Érkezés</t>
  </si>
  <si>
    <t>Távozás</t>
  </si>
  <si>
    <t>Szünet (perc)</t>
  </si>
  <si>
    <t>Távollét</t>
  </si>
  <si>
    <t>Ledolgozott (óra)</t>
  </si>
  <si>
    <t>Keret (óra)</t>
  </si>
  <si>
    <t>Elszámolt (óra)</t>
  </si>
  <si>
    <t>Túlóra (óra)</t>
  </si>
  <si>
    <t>Megjegyzés</t>
  </si>
  <si>
    <t>Hónap</t>
  </si>
  <si>
    <t>Összesítő</t>
  </si>
  <si>
    <t>Munkanapok</t>
  </si>
  <si>
    <t>Szabadság (nap)</t>
  </si>
  <si>
    <t>Betegszabadság (nap)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</si>
  <si>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</si>
  <si>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</si>
  <si>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</si>
  <si>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</si>
  <si>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</si>
  <si>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</si>
  <si>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</si>
  <si>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</si>
  <si>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</si>
  <si>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</si>
  <si>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</si>
  <si>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</si>
  <si>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</si>
  <si>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Maradék szabadság</t>
  </si>
  <si>
    <t>Kivett szabadság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</si>
</sst>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Munkaidőkeret és elszámolt órák havonta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Keret (óra)</c:v>
          </c:tx>
          <c:spPr>
            <a:solidFill>
              <a:srgbClr val="7DD3FC"/>
            </a:solidFill>
          </c:spPr>
          <c:invertIfNegative val="0"/>
          <c:cat>
            <c:strRef>
              <c:f>'Összesítő'!$A$5:$A$16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Március</c:v>
                </c:pt>
                <c:pt idx="3">
                  <c:v>Április</c:v>
                </c:pt>
                <c:pt idx="4">
                  <c:v>Május</c:v>
                </c:pt>
                <c:pt idx="5">
                  <c:v>Június</c:v>
                </c:pt>
                <c:pt idx="6">
                  <c:v>Július</c:v>
                </c:pt>
                <c:pt idx="7">
                  <c:v>Augusztus</c:v>
                </c:pt>
                <c:pt idx="8">
                  <c:v>Szeptember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'Összesítő'!$C$5:$C$16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176</c:v>
                </c:pt>
                <c:pt idx="4">
                  <c:v>160</c:v>
                </c:pt>
                <c:pt idx="5">
                  <c:v>176</c:v>
                </c:pt>
                <c:pt idx="6">
                  <c:v>176</c:v>
                </c:pt>
                <c:pt idx="7">
                  <c:v>168</c:v>
                </c:pt>
                <c:pt idx="8">
                  <c:v>176</c:v>
                </c:pt>
                <c:pt idx="9">
                  <c:v>168</c:v>
                </c:pt>
                <c:pt idx="10">
                  <c:v>168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Elszámolt (óra)</c:v>
          </c:tx>
          <c:spPr>
            <a:solidFill>
              <a:srgbClr val="075985"/>
            </a:solidFill>
          </c:spPr>
          <c:invertIfNegative val="0"/>
          <c:cat>
            <c:strRef>
              <c:f>'Összesítő'!$A$5:$A$16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Március</c:v>
                </c:pt>
                <c:pt idx="3">
                  <c:v>Április</c:v>
                </c:pt>
                <c:pt idx="4">
                  <c:v>Május</c:v>
                </c:pt>
                <c:pt idx="5">
                  <c:v>Június</c:v>
                </c:pt>
                <c:pt idx="6">
                  <c:v>Július</c:v>
                </c:pt>
                <c:pt idx="7">
                  <c:v>Augusztus</c:v>
                </c:pt>
                <c:pt idx="8">
                  <c:v>Szeptember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'Összesítő'!$E$5:$E$16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hu/jelenleti-iv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8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46096</v>
      </c>
      <c r="B6" s="13" t="s">
        <v>26</v>
      </c>
    </row>
    <row r="7" spans="1:2" x14ac:dyDescent="0.25">
      <c r="A7" s="17">
        <v>46115</v>
      </c>
      <c r="B7" s="13" t="s">
        <v>27</v>
      </c>
    </row>
    <row r="8" spans="1:2" x14ac:dyDescent="0.25">
      <c r="A8" s="17">
        <v>46118</v>
      </c>
      <c r="B8" s="13" t="s">
        <v>28</v>
      </c>
    </row>
    <row r="9" spans="1:2" x14ac:dyDescent="0.25">
      <c r="A9" s="17">
        <v>46143</v>
      </c>
      <c r="B9" s="13" t="s">
        <v>29</v>
      </c>
    </row>
    <row r="10" spans="1:2" x14ac:dyDescent="0.25">
      <c r="A10" s="17">
        <v>46167</v>
      </c>
      <c r="B10" s="13" t="s">
        <v>30</v>
      </c>
    </row>
    <row r="11" spans="1:2" x14ac:dyDescent="0.25">
      <c r="A11" s="17">
        <v>46254</v>
      </c>
      <c r="B11" s="13" t="s">
        <v>31</v>
      </c>
    </row>
    <row r="12" spans="1:2" x14ac:dyDescent="0.25">
      <c r="A12" s="17">
        <v>46318</v>
      </c>
      <c r="B12" s="13" t="s">
        <v>26</v>
      </c>
    </row>
    <row r="13" spans="1:2" x14ac:dyDescent="0.25">
      <c r="A13" s="17">
        <v>46327</v>
      </c>
      <c r="B13" s="13" t="s">
        <v>32</v>
      </c>
    </row>
    <row r="14" spans="1:2" x14ac:dyDescent="0.25">
      <c r="A14" s="17">
        <v>46381</v>
      </c>
      <c r="B14" s="13" t="s">
        <v>33</v>
      </c>
    </row>
    <row r="15" spans="1:2" x14ac:dyDescent="0.25">
      <c r="A15" s="17">
        <v>46382</v>
      </c>
      <c r="B15" s="13" t="s">
        <v>34</v>
      </c>
    </row>
    <row r="16" spans="1:2" x14ac:dyDescent="0.25">
      <c r="A16" s="17">
        <v>46388</v>
      </c>
      <c r="B16" s="13" t="s">
        <v>25</v>
      </c>
    </row>
    <row r="17" spans="1:2" x14ac:dyDescent="0.25">
      <c r="A17" s="17">
        <v>46461</v>
      </c>
      <c r="B17" s="13" t="s">
        <v>26</v>
      </c>
    </row>
    <row r="18" spans="1:2" x14ac:dyDescent="0.25">
      <c r="A18" s="17">
        <v>46472</v>
      </c>
      <c r="B18" s="13" t="s">
        <v>27</v>
      </c>
    </row>
    <row r="19" spans="1:2" x14ac:dyDescent="0.25">
      <c r="A19" s="17">
        <v>46475</v>
      </c>
      <c r="B19" s="13" t="s">
        <v>28</v>
      </c>
    </row>
    <row r="20" spans="1:2" x14ac:dyDescent="0.25">
      <c r="A20" s="17">
        <v>46508</v>
      </c>
      <c r="B20" s="13" t="s">
        <v>29</v>
      </c>
    </row>
    <row r="21" spans="1:2" x14ac:dyDescent="0.25">
      <c r="A21" s="17">
        <v>46524</v>
      </c>
      <c r="B21" s="13" t="s">
        <v>30</v>
      </c>
    </row>
    <row r="22" spans="1:2" x14ac:dyDescent="0.25">
      <c r="A22" s="17">
        <v>46619</v>
      </c>
      <c r="B22" s="13" t="s">
        <v>31</v>
      </c>
    </row>
    <row r="23" spans="1:2" x14ac:dyDescent="0.25">
      <c r="A23" s="17">
        <v>46683</v>
      </c>
      <c r="B23" s="13" t="s">
        <v>26</v>
      </c>
    </row>
    <row r="24" spans="1:2" x14ac:dyDescent="0.25">
      <c r="A24" s="17">
        <v>46692</v>
      </c>
      <c r="B24" s="13" t="s">
        <v>32</v>
      </c>
    </row>
    <row r="25" spans="1:2" x14ac:dyDescent="0.25">
      <c r="A25" s="17">
        <v>46746</v>
      </c>
      <c r="B25" s="13" t="s">
        <v>33</v>
      </c>
    </row>
    <row r="26" spans="1:2" x14ac:dyDescent="0.25">
      <c r="A26" s="17">
        <v>46747</v>
      </c>
      <c r="B26" s="13" t="s">
        <v>34</v>
      </c>
    </row>
    <row r="27" spans="1:2" x14ac:dyDescent="0.25">
      <c r="A27" s="17">
        <v>46753</v>
      </c>
      <c r="B27" s="13" t="s">
        <v>25</v>
      </c>
    </row>
    <row r="28" spans="1:2" x14ac:dyDescent="0.25">
      <c r="A28" s="17">
        <v>46827</v>
      </c>
      <c r="B28" s="13" t="s">
        <v>26</v>
      </c>
    </row>
    <row r="29" spans="1:2" x14ac:dyDescent="0.25">
      <c r="A29" s="17">
        <v>46857</v>
      </c>
      <c r="B29" s="13" t="s">
        <v>27</v>
      </c>
    </row>
    <row r="30" spans="1:2" x14ac:dyDescent="0.25">
      <c r="A30" s="17">
        <v>46860</v>
      </c>
      <c r="B30" s="13" t="s">
        <v>28</v>
      </c>
    </row>
    <row r="31" spans="1:2" x14ac:dyDescent="0.25">
      <c r="A31" s="17">
        <v>46874</v>
      </c>
      <c r="B31" s="13" t="s">
        <v>29</v>
      </c>
    </row>
    <row r="32" spans="1:2" x14ac:dyDescent="0.25">
      <c r="A32" s="17">
        <v>46909</v>
      </c>
      <c r="B32" s="13" t="s">
        <v>30</v>
      </c>
    </row>
    <row r="33" spans="1:2" x14ac:dyDescent="0.25">
      <c r="A33" s="17">
        <v>46985</v>
      </c>
      <c r="B33" s="13" t="s">
        <v>31</v>
      </c>
    </row>
    <row r="34" spans="1:2" x14ac:dyDescent="0.25">
      <c r="A34" s="17">
        <v>47049</v>
      </c>
      <c r="B34" s="13" t="s">
        <v>26</v>
      </c>
    </row>
    <row r="35" spans="1:2" x14ac:dyDescent="0.25">
      <c r="A35" s="17">
        <v>47058</v>
      </c>
      <c r="B35" s="13" t="s">
        <v>32</v>
      </c>
    </row>
    <row r="36" spans="1:2" x14ac:dyDescent="0.25">
      <c r="A36" s="17">
        <v>47112</v>
      </c>
      <c r="B36" s="13" t="s">
        <v>33</v>
      </c>
    </row>
    <row r="37" spans="1:2" x14ac:dyDescent="0.25">
      <c r="A37" s="17">
        <v>47113</v>
      </c>
      <c r="B37" s="13" t="s">
        <v>34</v>
      </c>
    </row>
    <row r="38" spans="1:2" x14ac:dyDescent="0.25">
      <c r="A38" s="17">
        <v>47119</v>
      </c>
      <c r="B38" s="13" t="s">
        <v>25</v>
      </c>
    </row>
    <row r="39" spans="1:2" x14ac:dyDescent="0.25">
      <c r="A39" s="17">
        <v>47192</v>
      </c>
      <c r="B39" s="13" t="s">
        <v>26</v>
      </c>
    </row>
    <row r="40" spans="1:2" x14ac:dyDescent="0.25">
      <c r="A40" s="17">
        <v>47207</v>
      </c>
      <c r="B40" s="13" t="s">
        <v>27</v>
      </c>
    </row>
    <row r="41" spans="1:2" x14ac:dyDescent="0.25">
      <c r="A41" s="17">
        <v>47210</v>
      </c>
      <c r="B41" s="13" t="s">
        <v>28</v>
      </c>
    </row>
    <row r="42" spans="1:2" x14ac:dyDescent="0.25">
      <c r="A42" s="17">
        <v>47239</v>
      </c>
      <c r="B42" s="13" t="s">
        <v>29</v>
      </c>
    </row>
    <row r="43" spans="1:2" x14ac:dyDescent="0.25">
      <c r="A43" s="17">
        <v>47259</v>
      </c>
      <c r="B43" s="13" t="s">
        <v>30</v>
      </c>
    </row>
    <row r="44" spans="1:2" x14ac:dyDescent="0.25">
      <c r="A44" s="17">
        <v>47350</v>
      </c>
      <c r="B44" s="13" t="s">
        <v>31</v>
      </c>
    </row>
    <row r="45" spans="1:2" x14ac:dyDescent="0.25">
      <c r="A45" s="17">
        <v>47414</v>
      </c>
      <c r="B45" s="13" t="s">
        <v>26</v>
      </c>
    </row>
    <row r="46" spans="1:2" x14ac:dyDescent="0.25">
      <c r="A46" s="17">
        <v>47423</v>
      </c>
      <c r="B46" s="13" t="s">
        <v>32</v>
      </c>
    </row>
    <row r="47" spans="1:2" x14ac:dyDescent="0.25">
      <c r="A47" s="17">
        <v>47477</v>
      </c>
      <c r="B47" s="13" t="s">
        <v>33</v>
      </c>
    </row>
    <row r="48" spans="1:2" x14ac:dyDescent="0.25">
      <c r="A48" s="17">
        <v>47478</v>
      </c>
      <c r="B48" s="13" t="s">
        <v>34</v>
      </c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37</v>
      </c>
      <c r="C4" s="16" t="s">
        <v>38</v>
      </c>
      <c r="D4" s="16" t="s">
        <v>39</v>
      </c>
      <c r="E4" s="16" t="s">
        <v>40</v>
      </c>
      <c r="F4" s="16" t="s">
        <v>41</v>
      </c>
      <c r="G4" s="16" t="s">
        <v>42</v>
      </c>
      <c r="H4" s="16" t="s">
        <v>43</v>
      </c>
      <c r="I4" s="16" t="s">
        <v>44</v>
      </c>
      <c r="J4" s="16" t="s">
        <v>45</v>
      </c>
      <c r="K4" s="16" t="s">
        <v>46</v>
      </c>
      <c r="L4" s="16" t="s">
        <v>47</v>
      </c>
      <c r="M4" s="16" t="s">
        <v>48</v>
      </c>
    </row>
    <row r="5" spans="1:13" x14ac:dyDescent="0.25">
      <c r="A5" s="18">
        <f>IF(YEAR(DATE('Beállítások'!$B$5,1,1)+0)='Beállítások'!$B$5,DATE('Beállítások'!$B$5,1,1)+0,"")</f>
        <v>46388</v>
      </c>
      <c r="B5" s="19">
        <f>A5</f>
        <v>46388</v>
      </c>
      <c r="C5" s="20" t="str">
        <f>IF(A5="","",IF(COUNTIF('Ünnepnapok'!$A$5:$A$88,A5)&gt;0,"Ünnepnap",IF(WEEKDAY(A5,2)&gt;5,"Hétvége","Munkanap")))</f>
        <v>Ünnepnap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IF(C5="Munkanap",'Beállítások'!$B$6,0)</f>
        <v>0</v>
      </c>
      <c r="J5" s="22">
        <f>H5+IF(OR(G5="Szabadság",G5="Betegszabadság",G5="Orvos",G5="Csúsztatás",G5="Kiküldetés"),I5,IF(G5="Fél nap szabadság",I5/2,0))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IF(YEAR(DATE('Beállítások'!$B$5,1,1)+1)='Beállítások'!$B$5,DATE('Beállítások'!$B$5,1,1)+1,"")</f>
        <v>46389</v>
      </c>
      <c r="B6" s="19">
        <f>A6</f>
        <v>46389</v>
      </c>
      <c r="C6" s="20" t="str">
        <f>IF(A6="","",IF(COUNTIF('Ünnepnapok'!$A$5:$A$88,A6)&gt;0,"Ünnepnap",IF(WEEKDAY(A6,2)&gt;5,"Hétvége","Munkanap")))</f>
        <v>Hétvége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IF(C6="Munkanap",'Beállítások'!$B$6,0)</f>
        <v>0</v>
      </c>
      <c r="J6" s="22">
        <f>H6+IF(OR(G6="Szabadság",G6="Betegszabadság",G6="Orvos",G6="Csúsztatás",G6="Kiküldetés"),I6,IF(G6="Fél nap szabadság",I6/2,0))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IF(YEAR(DATE('Beállítások'!$B$5,1,1)+2)='Beállítások'!$B$5,DATE('Beállítások'!$B$5,1,1)+2,"")</f>
        <v>46390</v>
      </c>
      <c r="B7" s="19">
        <f>A7</f>
        <v>46390</v>
      </c>
      <c r="C7" s="20" t="str">
        <f>IF(A7="","",IF(COUNTIF('Ünnepnapok'!$A$5:$A$88,A7)&gt;0,"Ünnepnap",IF(WEEKDAY(A7,2)&gt;5,"Hétvége","Munkanap")))</f>
        <v>Hétvége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IF(C7="Munkanap",'Beállítások'!$B$6,0)</f>
        <v>0</v>
      </c>
      <c r="J7" s="22">
        <f>H7+IF(OR(G7="Szabadság",G7="Betegszabadság",G7="Orvos",G7="Csúsztatás",G7="Kiküldetés"),I7,IF(G7="Fél nap szabadság",I7/2,0))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IF(YEAR(DATE('Beállítások'!$B$5,1,1)+3)='Beállítások'!$B$5,DATE('Beállítások'!$B$5,1,1)+3,"")</f>
        <v>46391</v>
      </c>
      <c r="B8" s="19">
        <f>A8</f>
        <v>46391</v>
      </c>
      <c r="C8" s="20" t="str">
        <f>IF(A8="","",IF(COUNTIF('Ünnepnapok'!$A$5:$A$88,A8)&gt;0,"Ünnepnap",IF(WEEKDAY(A8,2)&gt;5,"Hétvége","Munkanap")))</f>
        <v>Munkanap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IF(C8="Munkanap",'Beállítások'!$B$6,0)</f>
        <v>8</v>
      </c>
      <c r="J8" s="22">
        <f>H8+IF(OR(G8="Szabadság",G8="Betegszabadság",G8="Orvos",G8="Csúsztatás",G8="Kiküldetés"),I8,IF(G8="Fél nap szabadság",I8/2,0))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IF(YEAR(DATE('Beállítások'!$B$5,1,1)+4)='Beállítások'!$B$5,DATE('Beállítások'!$B$5,1,1)+4,"")</f>
        <v>46392</v>
      </c>
      <c r="B9" s="19">
        <f>A9</f>
        <v>46392</v>
      </c>
      <c r="C9" s="20" t="str">
        <f>IF(A9="","",IF(COUNTIF('Ünnepnapok'!$A$5:$A$88,A9)&gt;0,"Ünnepnap",IF(WEEKDAY(A9,2)&gt;5,"Hétvége","Munkanap")))</f>
        <v>Munkanap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IF(C9="Munkanap",'Beállítások'!$B$6,0)</f>
        <v>8</v>
      </c>
      <c r="J9" s="22">
        <f>H9+IF(OR(G9="Szabadság",G9="Betegszabadság",G9="Orvos",G9="Csúsztatás",G9="Kiküldetés"),I9,IF(G9="Fél nap szabadság",I9/2,0))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IF(YEAR(DATE('Beállítások'!$B$5,1,1)+5)='Beállítások'!$B$5,DATE('Beállítások'!$B$5,1,1)+5,"")</f>
        <v>46393</v>
      </c>
      <c r="B10" s="19">
        <f>A10</f>
        <v>46393</v>
      </c>
      <c r="C10" s="20" t="str">
        <f>IF(A10="","",IF(COUNTIF('Ünnepnapok'!$A$5:$A$88,A10)&gt;0,"Ünnepnap",IF(WEEKDAY(A10,2)&gt;5,"Hétvége","Munkanap")))</f>
        <v>Munkanap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IF(C10="Munkanap",'Beállítások'!$B$6,0)</f>
        <v>8</v>
      </c>
      <c r="J10" s="22">
        <f>H10+IF(OR(G10="Szabadság",G10="Betegszabadság",G10="Orvos",G10="Csúsztatás",G10="Kiküldetés"),I10,IF(G10="Fél nap szabadság",I10/2,0))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IF(YEAR(DATE('Beállítások'!$B$5,1,1)+6)='Beállítások'!$B$5,DATE('Beállítások'!$B$5,1,1)+6,"")</f>
        <v>46394</v>
      </c>
      <c r="B11" s="19">
        <f>A11</f>
        <v>46394</v>
      </c>
      <c r="C11" s="20" t="str">
        <f>IF(A11="","",IF(COUNTIF('Ünnepnapok'!$A$5:$A$88,A11)&gt;0,"Ünnepnap",IF(WEEKDAY(A11,2)&gt;5,"Hétvége","Munkanap")))</f>
        <v>Munkanap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IF(C11="Munkanap",'Beállítások'!$B$6,0)</f>
        <v>8</v>
      </c>
      <c r="J11" s="22">
        <f>H11+IF(OR(G11="Szabadság",G11="Betegszabadság",G11="Orvos",G11="Csúsztatás",G11="Kiküldetés"),I11,IF(G11="Fél nap szabadság",I11/2,0))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IF(YEAR(DATE('Beállítások'!$B$5,1,1)+7)='Beállítások'!$B$5,DATE('Beállítások'!$B$5,1,1)+7,"")</f>
        <v>46395</v>
      </c>
      <c r="B12" s="19">
        <f>A12</f>
        <v>46395</v>
      </c>
      <c r="C12" s="20" t="str">
        <f>IF(A12="","",IF(COUNTIF('Ünnepnapok'!$A$5:$A$88,A12)&gt;0,"Ünnepnap",IF(WEEKDAY(A12,2)&gt;5,"Hétvége","Munkanap")))</f>
        <v>Munkanap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IF(C12="Munkanap",'Beállítások'!$B$6,0)</f>
        <v>8</v>
      </c>
      <c r="J12" s="22">
        <f>H12+IF(OR(G12="Szabadság",G12="Betegszabadság",G12="Orvos",G12="Csúsztatás",G12="Kiküldetés"),I12,IF(G12="Fél nap szabadság",I12/2,0))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IF(YEAR(DATE('Beállítások'!$B$5,1,1)+8)='Beállítások'!$B$5,DATE('Beállítások'!$B$5,1,1)+8,"")</f>
        <v>46396</v>
      </c>
      <c r="B13" s="19">
        <f>A13</f>
        <v>46396</v>
      </c>
      <c r="C13" s="20" t="str">
        <f>IF(A13="","",IF(COUNTIF('Ünnepnapok'!$A$5:$A$88,A13)&gt;0,"Ünnepnap",IF(WEEKDAY(A13,2)&gt;5,"Hétvége","Munkanap")))</f>
        <v>Hétvége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IF(C13="Munkanap",'Beállítások'!$B$6,0)</f>
        <v>0</v>
      </c>
      <c r="J13" s="22">
        <f>H13+IF(OR(G13="Szabadság",G13="Betegszabadság",G13="Orvos",G13="Csúsztatás",G13="Kiküldetés"),I13,IF(G13="Fél nap szabadság",I13/2,0))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IF(YEAR(DATE('Beállítások'!$B$5,1,1)+9)='Beállítások'!$B$5,DATE('Beállítások'!$B$5,1,1)+9,"")</f>
        <v>46397</v>
      </c>
      <c r="B14" s="19">
        <f>A14</f>
        <v>46397</v>
      </c>
      <c r="C14" s="20" t="str">
        <f>IF(A14="","",IF(COUNTIF('Ünnepnapok'!$A$5:$A$88,A14)&gt;0,"Ünnepnap",IF(WEEKDAY(A14,2)&gt;5,"Hétvége","Munkanap")))</f>
        <v>Hétvége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IF(C14="Munkanap",'Beállítások'!$B$6,0)</f>
        <v>0</v>
      </c>
      <c r="J14" s="22">
        <f>H14+IF(OR(G14="Szabadság",G14="Betegszabadság",G14="Orvos",G14="Csúsztatás",G14="Kiküldetés"),I14,IF(G14="Fél nap szabadság",I14/2,0))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IF(YEAR(DATE('Beállítások'!$B$5,1,1)+10)='Beállítások'!$B$5,DATE('Beállítások'!$B$5,1,1)+10,"")</f>
        <v>46398</v>
      </c>
      <c r="B15" s="19">
        <f>A15</f>
        <v>46398</v>
      </c>
      <c r="C15" s="20" t="str">
        <f>IF(A15="","",IF(COUNTIF('Ünnepnapok'!$A$5:$A$88,A15)&gt;0,"Ünnepnap",IF(WEEKDAY(A15,2)&gt;5,"Hétvége","Munkanap")))</f>
        <v>Munkanap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IF(C15="Munkanap",'Beállítások'!$B$6,0)</f>
        <v>8</v>
      </c>
      <c r="J15" s="22">
        <f>H15+IF(OR(G15="Szabadság",G15="Betegszabadság",G15="Orvos",G15="Csúsztatás",G15="Kiküldetés"),I15,IF(G15="Fél nap szabadság",I15/2,0))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IF(YEAR(DATE('Beállítások'!$B$5,1,1)+11)='Beállítások'!$B$5,DATE('Beállítások'!$B$5,1,1)+11,"")</f>
        <v>46399</v>
      </c>
      <c r="B16" s="19">
        <f>A16</f>
        <v>46399</v>
      </c>
      <c r="C16" s="20" t="str">
        <f>IF(A16="","",IF(COUNTIF('Ünnepnapok'!$A$5:$A$88,A16)&gt;0,"Ünnepnap",IF(WEEKDAY(A16,2)&gt;5,"Hétvége","Munkanap")))</f>
        <v>Munkanap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IF(C16="Munkanap",'Beállítások'!$B$6,0)</f>
        <v>8</v>
      </c>
      <c r="J16" s="22">
        <f>H16+IF(OR(G16="Szabadság",G16="Betegszabadság",G16="Orvos",G16="Csúsztatás",G16="Kiküldetés"),I16,IF(G16="Fél nap szabadság",I16/2,0))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IF(YEAR(DATE('Beállítások'!$B$5,1,1)+12)='Beállítások'!$B$5,DATE('Beállítások'!$B$5,1,1)+12,"")</f>
        <v>46400</v>
      </c>
      <c r="B17" s="19">
        <f>A17</f>
        <v>46400</v>
      </c>
      <c r="C17" s="20" t="str">
        <f>IF(A17="","",IF(COUNTIF('Ünnepnapok'!$A$5:$A$88,A17)&gt;0,"Ünnepnap",IF(WEEKDAY(A17,2)&gt;5,"Hétvége","Munkanap")))</f>
        <v>Munkanap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IF(C17="Munkanap",'Beállítások'!$B$6,0)</f>
        <v>8</v>
      </c>
      <c r="J17" s="22">
        <f>H17+IF(OR(G17="Szabadság",G17="Betegszabadság",G17="Orvos",G17="Csúsztatás",G17="Kiküldetés"),I17,IF(G17="Fél nap szabadság",I17/2,0))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IF(YEAR(DATE('Beállítások'!$B$5,1,1)+13)='Beállítások'!$B$5,DATE('Beállítások'!$B$5,1,1)+13,"")</f>
        <v>46401</v>
      </c>
      <c r="B18" s="19">
        <f>A18</f>
        <v>46401</v>
      </c>
      <c r="C18" s="20" t="str">
        <f>IF(A18="","",IF(COUNTIF('Ünnepnapok'!$A$5:$A$88,A18)&gt;0,"Ünnepnap",IF(WEEKDAY(A18,2)&gt;5,"Hétvége","Munkanap")))</f>
        <v>Munkanap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IF(C18="Munkanap",'Beállítások'!$B$6,0)</f>
        <v>8</v>
      </c>
      <c r="J18" s="22">
        <f>H18+IF(OR(G18="Szabadság",G18="Betegszabadság",G18="Orvos",G18="Csúsztatás",G18="Kiküldetés"),I18,IF(G18="Fél nap szabadság",I18/2,0))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IF(YEAR(DATE('Beállítások'!$B$5,1,1)+14)='Beállítások'!$B$5,DATE('Beállítások'!$B$5,1,1)+14,"")</f>
        <v>46402</v>
      </c>
      <c r="B19" s="19">
        <f>A19</f>
        <v>46402</v>
      </c>
      <c r="C19" s="20" t="str">
        <f>IF(A19="","",IF(COUNTIF('Ünnepnapok'!$A$5:$A$88,A19)&gt;0,"Ünnepnap",IF(WEEKDAY(A19,2)&gt;5,"Hétvége","Munkanap")))</f>
        <v>Munkanap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IF(C19="Munkanap",'Beállítások'!$B$6,0)</f>
        <v>8</v>
      </c>
      <c r="J19" s="22">
        <f>H19+IF(OR(G19="Szabadság",G19="Betegszabadság",G19="Orvos",G19="Csúsztatás",G19="Kiküldetés"),I19,IF(G19="Fél nap szabadság",I19/2,0))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IF(YEAR(DATE('Beállítások'!$B$5,1,1)+15)='Beállítások'!$B$5,DATE('Beállítások'!$B$5,1,1)+15,"")</f>
        <v>46403</v>
      </c>
      <c r="B20" s="19">
        <f>A20</f>
        <v>46403</v>
      </c>
      <c r="C20" s="20" t="str">
        <f>IF(A20="","",IF(COUNTIF('Ünnepnapok'!$A$5:$A$88,A20)&gt;0,"Ünnepnap",IF(WEEKDAY(A20,2)&gt;5,"Hétvége","Munkanap")))</f>
        <v>Hétvége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IF(C20="Munkanap",'Beállítások'!$B$6,0)</f>
        <v>0</v>
      </c>
      <c r="J20" s="22">
        <f>H20+IF(OR(G20="Szabadság",G20="Betegszabadság",G20="Orvos",G20="Csúsztatás",G20="Kiküldetés"),I20,IF(G20="Fél nap szabadság",I20/2,0))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IF(YEAR(DATE('Beállítások'!$B$5,1,1)+16)='Beállítások'!$B$5,DATE('Beállítások'!$B$5,1,1)+16,"")</f>
        <v>46404</v>
      </c>
      <c r="B21" s="19">
        <f>A21</f>
        <v>46404</v>
      </c>
      <c r="C21" s="20" t="str">
        <f>IF(A21="","",IF(COUNTIF('Ünnepnapok'!$A$5:$A$88,A21)&gt;0,"Ünnepnap",IF(WEEKDAY(A21,2)&gt;5,"Hétvége","Munkanap")))</f>
        <v>Hétvége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IF(C21="Munkanap",'Beállítások'!$B$6,0)</f>
        <v>0</v>
      </c>
      <c r="J21" s="22">
        <f>H21+IF(OR(G21="Szabadság",G21="Betegszabadság",G21="Orvos",G21="Csúsztatás",G21="Kiküldetés"),I21,IF(G21="Fél nap szabadság",I21/2,0))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IF(YEAR(DATE('Beállítások'!$B$5,1,1)+17)='Beállítások'!$B$5,DATE('Beállítások'!$B$5,1,1)+17,"")</f>
        <v>46405</v>
      </c>
      <c r="B22" s="19">
        <f>A22</f>
        <v>46405</v>
      </c>
      <c r="C22" s="20" t="str">
        <f>IF(A22="","",IF(COUNTIF('Ünnepnapok'!$A$5:$A$88,A22)&gt;0,"Ünnepnap",IF(WEEKDAY(A22,2)&gt;5,"Hétvége","Munkanap")))</f>
        <v>Munkanap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IF(C22="Munkanap",'Beállítások'!$B$6,0)</f>
        <v>8</v>
      </c>
      <c r="J22" s="22">
        <f>H22+IF(OR(G22="Szabadság",G22="Betegszabadság",G22="Orvos",G22="Csúsztatás",G22="Kiküldetés"),I22,IF(G22="Fél nap szabadság",I22/2,0))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IF(YEAR(DATE('Beállítások'!$B$5,1,1)+18)='Beállítások'!$B$5,DATE('Beállítások'!$B$5,1,1)+18,"")</f>
        <v>46406</v>
      </c>
      <c r="B23" s="19">
        <f>A23</f>
        <v>46406</v>
      </c>
      <c r="C23" s="20" t="str">
        <f>IF(A23="","",IF(COUNTIF('Ünnepnapok'!$A$5:$A$88,A23)&gt;0,"Ünnepnap",IF(WEEKDAY(A23,2)&gt;5,"Hétvége","Munkanap")))</f>
        <v>Munkanap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IF(C23="Munkanap",'Beállítások'!$B$6,0)</f>
        <v>8</v>
      </c>
      <c r="J23" s="22">
        <f>H23+IF(OR(G23="Szabadság",G23="Betegszabadság",G23="Orvos",G23="Csúsztatás",G23="Kiküldetés"),I23,IF(G23="Fél nap szabadság",I23/2,0))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IF(YEAR(DATE('Beállítások'!$B$5,1,1)+19)='Beállítások'!$B$5,DATE('Beállítások'!$B$5,1,1)+19,"")</f>
        <v>46407</v>
      </c>
      <c r="B24" s="19">
        <f>A24</f>
        <v>46407</v>
      </c>
      <c r="C24" s="20" t="str">
        <f>IF(A24="","",IF(COUNTIF('Ünnepnapok'!$A$5:$A$88,A24)&gt;0,"Ünnepnap",IF(WEEKDAY(A24,2)&gt;5,"Hétvége","Munkanap")))</f>
        <v>Munkanap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IF(C24="Munkanap",'Beállítások'!$B$6,0)</f>
        <v>8</v>
      </c>
      <c r="J24" s="22">
        <f>H24+IF(OR(G24="Szabadság",G24="Betegszabadság",G24="Orvos",G24="Csúsztatás",G24="Kiküldetés"),I24,IF(G24="Fél nap szabadság",I24/2,0))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IF(YEAR(DATE('Beállítások'!$B$5,1,1)+20)='Beállítások'!$B$5,DATE('Beállítások'!$B$5,1,1)+20,"")</f>
        <v>46408</v>
      </c>
      <c r="B25" s="19">
        <f>A25</f>
        <v>46408</v>
      </c>
      <c r="C25" s="20" t="str">
        <f>IF(A25="","",IF(COUNTIF('Ünnepnapok'!$A$5:$A$88,A25)&gt;0,"Ünnepnap",IF(WEEKDAY(A25,2)&gt;5,"Hétvége","Munkanap")))</f>
        <v>Munkanap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IF(C25="Munkanap",'Beállítások'!$B$6,0)</f>
        <v>8</v>
      </c>
      <c r="J25" s="22">
        <f>H25+IF(OR(G25="Szabadság",G25="Betegszabadság",G25="Orvos",G25="Csúsztatás",G25="Kiküldetés"),I25,IF(G25="Fél nap szabadság",I25/2,0))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IF(YEAR(DATE('Beállítások'!$B$5,1,1)+21)='Beállítások'!$B$5,DATE('Beállítások'!$B$5,1,1)+21,"")</f>
        <v>46409</v>
      </c>
      <c r="B26" s="19">
        <f>A26</f>
        <v>46409</v>
      </c>
      <c r="C26" s="20" t="str">
        <f>IF(A26="","",IF(COUNTIF('Ünnepnapok'!$A$5:$A$88,A26)&gt;0,"Ünnepnap",IF(WEEKDAY(A26,2)&gt;5,"Hétvége","Munkanap")))</f>
        <v>Munkanap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IF(C26="Munkanap",'Beállítások'!$B$6,0)</f>
        <v>8</v>
      </c>
      <c r="J26" s="22">
        <f>H26+IF(OR(G26="Szabadság",G26="Betegszabadság",G26="Orvos",G26="Csúsztatás",G26="Kiküldetés"),I26,IF(G26="Fél nap szabadság",I26/2,0))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IF(YEAR(DATE('Beállítások'!$B$5,1,1)+22)='Beállítások'!$B$5,DATE('Beállítások'!$B$5,1,1)+22,"")</f>
        <v>46410</v>
      </c>
      <c r="B27" s="19">
        <f>A27</f>
        <v>46410</v>
      </c>
      <c r="C27" s="20" t="str">
        <f>IF(A27="","",IF(COUNTIF('Ünnepnapok'!$A$5:$A$88,A27)&gt;0,"Ünnepnap",IF(WEEKDAY(A27,2)&gt;5,"Hétvége","Munkanap")))</f>
        <v>Hétvége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IF(C27="Munkanap",'Beállítások'!$B$6,0)</f>
        <v>0</v>
      </c>
      <c r="J27" s="22">
        <f>H27+IF(OR(G27="Szabadság",G27="Betegszabadság",G27="Orvos",G27="Csúsztatás",G27="Kiküldetés"),I27,IF(G27="Fél nap szabadság",I27/2,0))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IF(YEAR(DATE('Beállítások'!$B$5,1,1)+23)='Beállítások'!$B$5,DATE('Beállítások'!$B$5,1,1)+23,"")</f>
        <v>46411</v>
      </c>
      <c r="B28" s="19">
        <f>A28</f>
        <v>46411</v>
      </c>
      <c r="C28" s="20" t="str">
        <f>IF(A28="","",IF(COUNTIF('Ünnepnapok'!$A$5:$A$88,A28)&gt;0,"Ünnepnap",IF(WEEKDAY(A28,2)&gt;5,"Hétvége","Munkanap")))</f>
        <v>Hétvége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IF(C28="Munkanap",'Beállítások'!$B$6,0)</f>
        <v>0</v>
      </c>
      <c r="J28" s="22">
        <f>H28+IF(OR(G28="Szabadság",G28="Betegszabadság",G28="Orvos",G28="Csúsztatás",G28="Kiküldetés"),I28,IF(G28="Fél nap szabadság",I28/2,0))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IF(YEAR(DATE('Beállítások'!$B$5,1,1)+24)='Beállítások'!$B$5,DATE('Beállítások'!$B$5,1,1)+24,"")</f>
        <v>46412</v>
      </c>
      <c r="B29" s="19">
        <f>A29</f>
        <v>46412</v>
      </c>
      <c r="C29" s="20" t="str">
        <f>IF(A29="","",IF(COUNTIF('Ünnepnapok'!$A$5:$A$88,A29)&gt;0,"Ünnepnap",IF(WEEKDAY(A29,2)&gt;5,"Hétvége","Munkanap")))</f>
        <v>Munkanap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IF(C29="Munkanap",'Beállítások'!$B$6,0)</f>
        <v>8</v>
      </c>
      <c r="J29" s="22">
        <f>H29+IF(OR(G29="Szabadság",G29="Betegszabadság",G29="Orvos",G29="Csúsztatás",G29="Kiküldetés"),I29,IF(G29="Fél nap szabadság",I29/2,0))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IF(YEAR(DATE('Beállítások'!$B$5,1,1)+25)='Beállítások'!$B$5,DATE('Beállítások'!$B$5,1,1)+25,"")</f>
        <v>46413</v>
      </c>
      <c r="B30" s="19">
        <f>A30</f>
        <v>46413</v>
      </c>
      <c r="C30" s="20" t="str">
        <f>IF(A30="","",IF(COUNTIF('Ünnepnapok'!$A$5:$A$88,A30)&gt;0,"Ünnepnap",IF(WEEKDAY(A30,2)&gt;5,"Hétvége","Munkanap")))</f>
        <v>Munkanap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IF(C30="Munkanap",'Beállítások'!$B$6,0)</f>
        <v>8</v>
      </c>
      <c r="J30" s="22">
        <f>H30+IF(OR(G30="Szabadság",G30="Betegszabadság",G30="Orvos",G30="Csúsztatás",G30="Kiküldetés"),I30,IF(G30="Fél nap szabadság",I30/2,0))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IF(YEAR(DATE('Beállítások'!$B$5,1,1)+26)='Beállítások'!$B$5,DATE('Beállítások'!$B$5,1,1)+26,"")</f>
        <v>46414</v>
      </c>
      <c r="B31" s="19">
        <f>A31</f>
        <v>46414</v>
      </c>
      <c r="C31" s="20" t="str">
        <f>IF(A31="","",IF(COUNTIF('Ünnepnapok'!$A$5:$A$88,A31)&gt;0,"Ünnepnap",IF(WEEKDAY(A31,2)&gt;5,"Hétvége","Munkanap")))</f>
        <v>Munkanap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IF(C31="Munkanap",'Beállítások'!$B$6,0)</f>
        <v>8</v>
      </c>
      <c r="J31" s="22">
        <f>H31+IF(OR(G31="Szabadság",G31="Betegszabadság",G31="Orvos",G31="Csúsztatás",G31="Kiküldetés"),I31,IF(G31="Fél nap szabadság",I31/2,0))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IF(YEAR(DATE('Beállítások'!$B$5,1,1)+27)='Beállítások'!$B$5,DATE('Beállítások'!$B$5,1,1)+27,"")</f>
        <v>46415</v>
      </c>
      <c r="B32" s="19">
        <f>A32</f>
        <v>46415</v>
      </c>
      <c r="C32" s="20" t="str">
        <f>IF(A32="","",IF(COUNTIF('Ünnepnapok'!$A$5:$A$88,A32)&gt;0,"Ünnepnap",IF(WEEKDAY(A32,2)&gt;5,"Hétvége","Munkanap")))</f>
        <v>Munkanap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IF(C32="Munkanap",'Beállítások'!$B$6,0)</f>
        <v>8</v>
      </c>
      <c r="J32" s="22">
        <f>H32+IF(OR(G32="Szabadság",G32="Betegszabadság",G32="Orvos",G32="Csúsztatás",G32="Kiküldetés"),I32,IF(G32="Fél nap szabadság",I32/2,0))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IF(YEAR(DATE('Beállítások'!$B$5,1,1)+28)='Beállítások'!$B$5,DATE('Beállítások'!$B$5,1,1)+28,"")</f>
        <v>46416</v>
      </c>
      <c r="B33" s="19">
        <f>A33</f>
        <v>46416</v>
      </c>
      <c r="C33" s="20" t="str">
        <f>IF(A33="","",IF(COUNTIF('Ünnepnapok'!$A$5:$A$88,A33)&gt;0,"Ünnepnap",IF(WEEKDAY(A33,2)&gt;5,"Hétvége","Munkanap")))</f>
        <v>Munkanap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IF(C33="Munkanap",'Beállítások'!$B$6,0)</f>
        <v>8</v>
      </c>
      <c r="J33" s="22">
        <f>H33+IF(OR(G33="Szabadság",G33="Betegszabadság",G33="Orvos",G33="Csúsztatás",G33="Kiküldetés"),I33,IF(G33="Fél nap szabadság",I33/2,0))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IF(YEAR(DATE('Beállítások'!$B$5,1,1)+29)='Beállítások'!$B$5,DATE('Beállítások'!$B$5,1,1)+29,"")</f>
        <v>46417</v>
      </c>
      <c r="B34" s="19">
        <f>A34</f>
        <v>46417</v>
      </c>
      <c r="C34" s="20" t="str">
        <f>IF(A34="","",IF(COUNTIF('Ünnepnapok'!$A$5:$A$88,A34)&gt;0,"Ünnepnap",IF(WEEKDAY(A34,2)&gt;5,"Hétvége","Munkanap")))</f>
        <v>Hétvége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IF(C34="Munkanap",'Beállítások'!$B$6,0)</f>
        <v>0</v>
      </c>
      <c r="J34" s="22">
        <f>H34+IF(OR(G34="Szabadság",G34="Betegszabadság",G34="Orvos",G34="Csúsztatás",G34="Kiküldetés"),I34,IF(G34="Fél nap szabadság",I34/2,0))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IF(YEAR(DATE('Beállítások'!$B$5,1,1)+30)='Beállítások'!$B$5,DATE('Beállítások'!$B$5,1,1)+30,"")</f>
        <v>46418</v>
      </c>
      <c r="B35" s="19">
        <f>A35</f>
        <v>46418</v>
      </c>
      <c r="C35" s="20" t="str">
        <f>IF(A35="","",IF(COUNTIF('Ünnepnapok'!$A$5:$A$88,A35)&gt;0,"Ünnepnap",IF(WEEKDAY(A35,2)&gt;5,"Hétvége","Munkanap")))</f>
        <v>Hétvége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IF(C35="Munkanap",'Beállítások'!$B$6,0)</f>
        <v>0</v>
      </c>
      <c r="J35" s="22">
        <f>H35+IF(OR(G35="Szabadság",G35="Betegszabadság",G35="Orvos",G35="Csúsztatás",G35="Kiküldetés"),I35,IF(G35="Fél nap szabadság",I35/2,0))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IF(YEAR(DATE('Beállítások'!$B$5,1,1)+31)='Beállítások'!$B$5,DATE('Beállítások'!$B$5,1,1)+31,"")</f>
        <v>46419</v>
      </c>
      <c r="B36" s="19">
        <f>A36</f>
        <v>46419</v>
      </c>
      <c r="C36" s="20" t="str">
        <f>IF(A36="","",IF(COUNTIF('Ünnepnapok'!$A$5:$A$88,A36)&gt;0,"Ünnepnap",IF(WEEKDAY(A36,2)&gt;5,"Hétvége","Munkanap")))</f>
        <v>Munkanap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IF(C36="Munkanap",'Beállítások'!$B$6,0)</f>
        <v>8</v>
      </c>
      <c r="J36" s="22">
        <f>H36+IF(OR(G36="Szabadság",G36="Betegszabadság",G36="Orvos",G36="Csúsztatás",G36="Kiküldetés"),I36,IF(G36="Fél nap szabadság",I36/2,0))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IF(YEAR(DATE('Beállítások'!$B$5,1,1)+32)='Beállítások'!$B$5,DATE('Beállítások'!$B$5,1,1)+32,"")</f>
        <v>46420</v>
      </c>
      <c r="B37" s="19">
        <f>A37</f>
        <v>46420</v>
      </c>
      <c r="C37" s="20" t="str">
        <f>IF(A37="","",IF(COUNTIF('Ünnepnapok'!$A$5:$A$88,A37)&gt;0,"Ünnepnap",IF(WEEKDAY(A37,2)&gt;5,"Hétvége","Munkanap")))</f>
        <v>Munkanap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IF(C37="Munkanap",'Beállítások'!$B$6,0)</f>
        <v>8</v>
      </c>
      <c r="J37" s="22">
        <f>H37+IF(OR(G37="Szabadság",G37="Betegszabadság",G37="Orvos",G37="Csúsztatás",G37="Kiküldetés"),I37,IF(G37="Fél nap szabadság",I37/2,0))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IF(YEAR(DATE('Beállítások'!$B$5,1,1)+33)='Beállítások'!$B$5,DATE('Beállítások'!$B$5,1,1)+33,"")</f>
        <v>46421</v>
      </c>
      <c r="B38" s="19">
        <f>A38</f>
        <v>46421</v>
      </c>
      <c r="C38" s="20" t="str">
        <f>IF(A38="","",IF(COUNTIF('Ünnepnapok'!$A$5:$A$88,A38)&gt;0,"Ünnepnap",IF(WEEKDAY(A38,2)&gt;5,"Hétvége","Munkanap")))</f>
        <v>Munkanap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IF(C38="Munkanap",'Beállítások'!$B$6,0)</f>
        <v>8</v>
      </c>
      <c r="J38" s="22">
        <f>H38+IF(OR(G38="Szabadság",G38="Betegszabadság",G38="Orvos",G38="Csúsztatás",G38="Kiküldetés"),I38,IF(G38="Fél nap szabadság",I38/2,0))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IF(YEAR(DATE('Beállítások'!$B$5,1,1)+34)='Beállítások'!$B$5,DATE('Beállítások'!$B$5,1,1)+34,"")</f>
        <v>46422</v>
      </c>
      <c r="B39" s="19">
        <f>A39</f>
        <v>46422</v>
      </c>
      <c r="C39" s="20" t="str">
        <f>IF(A39="","",IF(COUNTIF('Ünnepnapok'!$A$5:$A$88,A39)&gt;0,"Ünnepnap",IF(WEEKDAY(A39,2)&gt;5,"Hétvége","Munkanap")))</f>
        <v>Munkanap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IF(C39="Munkanap",'Beállítások'!$B$6,0)</f>
        <v>8</v>
      </c>
      <c r="J39" s="22">
        <f>H39+IF(OR(G39="Szabadság",G39="Betegszabadság",G39="Orvos",G39="Csúsztatás",G39="Kiküldetés"),I39,IF(G39="Fél nap szabadság",I39/2,0))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IF(YEAR(DATE('Beállítások'!$B$5,1,1)+35)='Beállítások'!$B$5,DATE('Beállítások'!$B$5,1,1)+35,"")</f>
        <v>46423</v>
      </c>
      <c r="B40" s="19">
        <f>A40</f>
        <v>46423</v>
      </c>
      <c r="C40" s="20" t="str">
        <f>IF(A40="","",IF(COUNTIF('Ünnepnapok'!$A$5:$A$88,A40)&gt;0,"Ünnepnap",IF(WEEKDAY(A40,2)&gt;5,"Hétvége","Munkanap")))</f>
        <v>Munkanap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IF(C40="Munkanap",'Beállítások'!$B$6,0)</f>
        <v>8</v>
      </c>
      <c r="J40" s="22">
        <f>H40+IF(OR(G40="Szabadság",G40="Betegszabadság",G40="Orvos",G40="Csúsztatás",G40="Kiküldetés"),I40,IF(G40="Fél nap szabadság",I40/2,0))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IF(YEAR(DATE('Beállítások'!$B$5,1,1)+36)='Beállítások'!$B$5,DATE('Beállítások'!$B$5,1,1)+36,"")</f>
        <v>46424</v>
      </c>
      <c r="B41" s="19">
        <f>A41</f>
        <v>46424</v>
      </c>
      <c r="C41" s="20" t="str">
        <f>IF(A41="","",IF(COUNTIF('Ünnepnapok'!$A$5:$A$88,A41)&gt;0,"Ünnepnap",IF(WEEKDAY(A41,2)&gt;5,"Hétvége","Munkanap")))</f>
        <v>Hétvége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IF(C41="Munkanap",'Beállítások'!$B$6,0)</f>
        <v>0</v>
      </c>
      <c r="J41" s="22">
        <f>H41+IF(OR(G41="Szabadság",G41="Betegszabadság",G41="Orvos",G41="Csúsztatás",G41="Kiküldetés"),I41,IF(G41="Fél nap szabadság",I41/2,0))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IF(YEAR(DATE('Beállítások'!$B$5,1,1)+37)='Beállítások'!$B$5,DATE('Beállítások'!$B$5,1,1)+37,"")</f>
        <v>46425</v>
      </c>
      <c r="B42" s="19">
        <f>A42</f>
        <v>46425</v>
      </c>
      <c r="C42" s="20" t="str">
        <f>IF(A42="","",IF(COUNTIF('Ünnepnapok'!$A$5:$A$88,A42)&gt;0,"Ünnepnap",IF(WEEKDAY(A42,2)&gt;5,"Hétvége","Munkanap")))</f>
        <v>Hétvége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IF(C42="Munkanap",'Beállítások'!$B$6,0)</f>
        <v>0</v>
      </c>
      <c r="J42" s="22">
        <f>H42+IF(OR(G42="Szabadság",G42="Betegszabadság",G42="Orvos",G42="Csúsztatás",G42="Kiküldetés"),I42,IF(G42="Fél nap szabadság",I42/2,0))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IF(YEAR(DATE('Beállítások'!$B$5,1,1)+38)='Beállítások'!$B$5,DATE('Beállítások'!$B$5,1,1)+38,"")</f>
        <v>46426</v>
      </c>
      <c r="B43" s="19">
        <f>A43</f>
        <v>46426</v>
      </c>
      <c r="C43" s="20" t="str">
        <f>IF(A43="","",IF(COUNTIF('Ünnepnapok'!$A$5:$A$88,A43)&gt;0,"Ünnepnap",IF(WEEKDAY(A43,2)&gt;5,"Hétvége","Munkanap")))</f>
        <v>Munkanap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IF(C43="Munkanap",'Beállítások'!$B$6,0)</f>
        <v>8</v>
      </c>
      <c r="J43" s="22">
        <f>H43+IF(OR(G43="Szabadság",G43="Betegszabadság",G43="Orvos",G43="Csúsztatás",G43="Kiküldetés"),I43,IF(G43="Fél nap szabadság",I43/2,0))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IF(YEAR(DATE('Beállítások'!$B$5,1,1)+39)='Beállítások'!$B$5,DATE('Beállítások'!$B$5,1,1)+39,"")</f>
        <v>46427</v>
      </c>
      <c r="B44" s="19">
        <f>A44</f>
        <v>46427</v>
      </c>
      <c r="C44" s="20" t="str">
        <f>IF(A44="","",IF(COUNTIF('Ünnepnapok'!$A$5:$A$88,A44)&gt;0,"Ünnepnap",IF(WEEKDAY(A44,2)&gt;5,"Hétvége","Munkanap")))</f>
        <v>Munkanap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IF(C44="Munkanap",'Beállítások'!$B$6,0)</f>
        <v>8</v>
      </c>
      <c r="J44" s="22">
        <f>H44+IF(OR(G44="Szabadság",G44="Betegszabadság",G44="Orvos",G44="Csúsztatás",G44="Kiküldetés"),I44,IF(G44="Fél nap szabadság",I44/2,0))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IF(YEAR(DATE('Beállítások'!$B$5,1,1)+40)='Beállítások'!$B$5,DATE('Beállítások'!$B$5,1,1)+40,"")</f>
        <v>46428</v>
      </c>
      <c r="B45" s="19">
        <f>A45</f>
        <v>46428</v>
      </c>
      <c r="C45" s="20" t="str">
        <f>IF(A45="","",IF(COUNTIF('Ünnepnapok'!$A$5:$A$88,A45)&gt;0,"Ünnepnap",IF(WEEKDAY(A45,2)&gt;5,"Hétvége","Munkanap")))</f>
        <v>Munkanap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IF(C45="Munkanap",'Beállítások'!$B$6,0)</f>
        <v>8</v>
      </c>
      <c r="J45" s="22">
        <f>H45+IF(OR(G45="Szabadság",G45="Betegszabadság",G45="Orvos",G45="Csúsztatás",G45="Kiküldetés"),I45,IF(G45="Fél nap szabadság",I45/2,0))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IF(YEAR(DATE('Beállítások'!$B$5,1,1)+41)='Beállítások'!$B$5,DATE('Beállítások'!$B$5,1,1)+41,"")</f>
        <v>46429</v>
      </c>
      <c r="B46" s="19">
        <f>A46</f>
        <v>46429</v>
      </c>
      <c r="C46" s="20" t="str">
        <f>IF(A46="","",IF(COUNTIF('Ünnepnapok'!$A$5:$A$88,A46)&gt;0,"Ünnepnap",IF(WEEKDAY(A46,2)&gt;5,"Hétvége","Munkanap")))</f>
        <v>Munkanap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IF(C46="Munkanap",'Beállítások'!$B$6,0)</f>
        <v>8</v>
      </c>
      <c r="J46" s="22">
        <f>H46+IF(OR(G46="Szabadság",G46="Betegszabadság",G46="Orvos",G46="Csúsztatás",G46="Kiküldetés"),I46,IF(G46="Fél nap szabadság",I46/2,0))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IF(YEAR(DATE('Beállítások'!$B$5,1,1)+42)='Beállítások'!$B$5,DATE('Beállítások'!$B$5,1,1)+42,"")</f>
        <v>46430</v>
      </c>
      <c r="B47" s="19">
        <f>A47</f>
        <v>46430</v>
      </c>
      <c r="C47" s="20" t="str">
        <f>IF(A47="","",IF(COUNTIF('Ünnepnapok'!$A$5:$A$88,A47)&gt;0,"Ünnepnap",IF(WEEKDAY(A47,2)&gt;5,"Hétvége","Munkanap")))</f>
        <v>Munkanap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IF(C47="Munkanap",'Beállítások'!$B$6,0)</f>
        <v>8</v>
      </c>
      <c r="J47" s="22">
        <f>H47+IF(OR(G47="Szabadság",G47="Betegszabadság",G47="Orvos",G47="Csúsztatás",G47="Kiküldetés"),I47,IF(G47="Fél nap szabadság",I47/2,0))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IF(YEAR(DATE('Beállítások'!$B$5,1,1)+43)='Beállítások'!$B$5,DATE('Beállítások'!$B$5,1,1)+43,"")</f>
        <v>46431</v>
      </c>
      <c r="B48" s="19">
        <f>A48</f>
        <v>46431</v>
      </c>
      <c r="C48" s="20" t="str">
        <f>IF(A48="","",IF(COUNTIF('Ünnepnapok'!$A$5:$A$88,A48)&gt;0,"Ünnepnap",IF(WEEKDAY(A48,2)&gt;5,"Hétvége","Munkanap")))</f>
        <v>Hétvége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IF(C48="Munkanap",'Beállítások'!$B$6,0)</f>
        <v>0</v>
      </c>
      <c r="J48" s="22">
        <f>H48+IF(OR(G48="Szabadság",G48="Betegszabadság",G48="Orvos",G48="Csúsztatás",G48="Kiküldetés"),I48,IF(G48="Fél nap szabadság",I48/2,0))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IF(YEAR(DATE('Beállítások'!$B$5,1,1)+44)='Beállítások'!$B$5,DATE('Beállítások'!$B$5,1,1)+44,"")</f>
        <v>46432</v>
      </c>
      <c r="B49" s="19">
        <f>A49</f>
        <v>46432</v>
      </c>
      <c r="C49" s="20" t="str">
        <f>IF(A49="","",IF(COUNTIF('Ünnepnapok'!$A$5:$A$88,A49)&gt;0,"Ünnepnap",IF(WEEKDAY(A49,2)&gt;5,"Hétvége","Munkanap")))</f>
        <v>Hétvége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IF(C49="Munkanap",'Beállítások'!$B$6,0)</f>
        <v>0</v>
      </c>
      <c r="J49" s="22">
        <f>H49+IF(OR(G49="Szabadság",G49="Betegszabadság",G49="Orvos",G49="Csúsztatás",G49="Kiküldetés"),I49,IF(G49="Fél nap szabadság",I49/2,0))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IF(YEAR(DATE('Beállítások'!$B$5,1,1)+45)='Beállítások'!$B$5,DATE('Beállítások'!$B$5,1,1)+45,"")</f>
        <v>46433</v>
      </c>
      <c r="B50" s="19">
        <f>A50</f>
        <v>46433</v>
      </c>
      <c r="C50" s="20" t="str">
        <f>IF(A50="","",IF(COUNTIF('Ünnepnapok'!$A$5:$A$88,A50)&gt;0,"Ünnepnap",IF(WEEKDAY(A50,2)&gt;5,"Hétvége","Munkanap")))</f>
        <v>Munkanap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IF(C50="Munkanap",'Beállítások'!$B$6,0)</f>
        <v>8</v>
      </c>
      <c r="J50" s="22">
        <f>H50+IF(OR(G50="Szabadság",G50="Betegszabadság",G50="Orvos",G50="Csúsztatás",G50="Kiküldetés"),I50,IF(G50="Fél nap szabadság",I50/2,0))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IF(YEAR(DATE('Beállítások'!$B$5,1,1)+46)='Beállítások'!$B$5,DATE('Beállítások'!$B$5,1,1)+46,"")</f>
        <v>46434</v>
      </c>
      <c r="B51" s="19">
        <f>A51</f>
        <v>46434</v>
      </c>
      <c r="C51" s="20" t="str">
        <f>IF(A51="","",IF(COUNTIF('Ünnepnapok'!$A$5:$A$88,A51)&gt;0,"Ünnepnap",IF(WEEKDAY(A51,2)&gt;5,"Hétvége","Munkanap")))</f>
        <v>Munkanap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IF(C51="Munkanap",'Beállítások'!$B$6,0)</f>
        <v>8</v>
      </c>
      <c r="J51" s="22">
        <f>H51+IF(OR(G51="Szabadság",G51="Betegszabadság",G51="Orvos",G51="Csúsztatás",G51="Kiküldetés"),I51,IF(G51="Fél nap szabadság",I51/2,0))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IF(YEAR(DATE('Beállítások'!$B$5,1,1)+47)='Beállítások'!$B$5,DATE('Beállítások'!$B$5,1,1)+47,"")</f>
        <v>46435</v>
      </c>
      <c r="B52" s="19">
        <f>A52</f>
        <v>46435</v>
      </c>
      <c r="C52" s="20" t="str">
        <f>IF(A52="","",IF(COUNTIF('Ünnepnapok'!$A$5:$A$88,A52)&gt;0,"Ünnepnap",IF(WEEKDAY(A52,2)&gt;5,"Hétvége","Munkanap")))</f>
        <v>Munkanap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IF(C52="Munkanap",'Beállítások'!$B$6,0)</f>
        <v>8</v>
      </c>
      <c r="J52" s="22">
        <f>H52+IF(OR(G52="Szabadság",G52="Betegszabadság",G52="Orvos",G52="Csúsztatás",G52="Kiküldetés"),I52,IF(G52="Fél nap szabadság",I52/2,0))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IF(YEAR(DATE('Beállítások'!$B$5,1,1)+48)='Beállítások'!$B$5,DATE('Beállítások'!$B$5,1,1)+48,"")</f>
        <v>46436</v>
      </c>
      <c r="B53" s="19">
        <f>A53</f>
        <v>46436</v>
      </c>
      <c r="C53" s="20" t="str">
        <f>IF(A53="","",IF(COUNTIF('Ünnepnapok'!$A$5:$A$88,A53)&gt;0,"Ünnepnap",IF(WEEKDAY(A53,2)&gt;5,"Hétvége","Munkanap")))</f>
        <v>Munkanap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IF(C53="Munkanap",'Beállítások'!$B$6,0)</f>
        <v>8</v>
      </c>
      <c r="J53" s="22">
        <f>H53+IF(OR(G53="Szabadság",G53="Betegszabadság",G53="Orvos",G53="Csúsztatás",G53="Kiküldetés"),I53,IF(G53="Fél nap szabadság",I53/2,0))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IF(YEAR(DATE('Beállítások'!$B$5,1,1)+49)='Beállítások'!$B$5,DATE('Beállítások'!$B$5,1,1)+49,"")</f>
        <v>46437</v>
      </c>
      <c r="B54" s="19">
        <f>A54</f>
        <v>46437</v>
      </c>
      <c r="C54" s="20" t="str">
        <f>IF(A54="","",IF(COUNTIF('Ünnepnapok'!$A$5:$A$88,A54)&gt;0,"Ünnepnap",IF(WEEKDAY(A54,2)&gt;5,"Hétvége","Munkanap")))</f>
        <v>Munkanap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IF(C54="Munkanap",'Beállítások'!$B$6,0)</f>
        <v>8</v>
      </c>
      <c r="J54" s="22">
        <f>H54+IF(OR(G54="Szabadság",G54="Betegszabadság",G54="Orvos",G54="Csúsztatás",G54="Kiküldetés"),I54,IF(G54="Fél nap szabadság",I54/2,0))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IF(YEAR(DATE('Beállítások'!$B$5,1,1)+50)='Beállítások'!$B$5,DATE('Beállítások'!$B$5,1,1)+50,"")</f>
        <v>46438</v>
      </c>
      <c r="B55" s="19">
        <f>A55</f>
        <v>46438</v>
      </c>
      <c r="C55" s="20" t="str">
        <f>IF(A55="","",IF(COUNTIF('Ünnepnapok'!$A$5:$A$88,A55)&gt;0,"Ünnepnap",IF(WEEKDAY(A55,2)&gt;5,"Hétvége","Munkanap")))</f>
        <v>Hétvége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IF(C55="Munkanap",'Beállítások'!$B$6,0)</f>
        <v>0</v>
      </c>
      <c r="J55" s="22">
        <f>H55+IF(OR(G55="Szabadság",G55="Betegszabadság",G55="Orvos",G55="Csúsztatás",G55="Kiküldetés"),I55,IF(G55="Fél nap szabadság",I55/2,0))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IF(YEAR(DATE('Beállítások'!$B$5,1,1)+51)='Beállítások'!$B$5,DATE('Beállítások'!$B$5,1,1)+51,"")</f>
        <v>46439</v>
      </c>
      <c r="B56" s="19">
        <f>A56</f>
        <v>46439</v>
      </c>
      <c r="C56" s="20" t="str">
        <f>IF(A56="","",IF(COUNTIF('Ünnepnapok'!$A$5:$A$88,A56)&gt;0,"Ünnepnap",IF(WEEKDAY(A56,2)&gt;5,"Hétvége","Munkanap")))</f>
        <v>Hétvége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IF(C56="Munkanap",'Beállítások'!$B$6,0)</f>
        <v>0</v>
      </c>
      <c r="J56" s="22">
        <f>H56+IF(OR(G56="Szabadság",G56="Betegszabadság",G56="Orvos",G56="Csúsztatás",G56="Kiküldetés"),I56,IF(G56="Fél nap szabadság",I56/2,0))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IF(YEAR(DATE('Beállítások'!$B$5,1,1)+52)='Beállítások'!$B$5,DATE('Beállítások'!$B$5,1,1)+52,"")</f>
        <v>46440</v>
      </c>
      <c r="B57" s="19">
        <f>A57</f>
        <v>46440</v>
      </c>
      <c r="C57" s="20" t="str">
        <f>IF(A57="","",IF(COUNTIF('Ünnepnapok'!$A$5:$A$88,A57)&gt;0,"Ünnepnap",IF(WEEKDAY(A57,2)&gt;5,"Hétvége","Munkanap")))</f>
        <v>Munkanap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IF(C57="Munkanap",'Beállítások'!$B$6,0)</f>
        <v>8</v>
      </c>
      <c r="J57" s="22">
        <f>H57+IF(OR(G57="Szabadság",G57="Betegszabadság",G57="Orvos",G57="Csúsztatás",G57="Kiküldetés"),I57,IF(G57="Fél nap szabadság",I57/2,0))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IF(YEAR(DATE('Beállítások'!$B$5,1,1)+53)='Beállítások'!$B$5,DATE('Beállítások'!$B$5,1,1)+53,"")</f>
        <v>46441</v>
      </c>
      <c r="B58" s="19">
        <f>A58</f>
        <v>46441</v>
      </c>
      <c r="C58" s="20" t="str">
        <f>IF(A58="","",IF(COUNTIF('Ünnepnapok'!$A$5:$A$88,A58)&gt;0,"Ünnepnap",IF(WEEKDAY(A58,2)&gt;5,"Hétvége","Munkanap")))</f>
        <v>Munkanap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IF(C58="Munkanap",'Beállítások'!$B$6,0)</f>
        <v>8</v>
      </c>
      <c r="J58" s="22">
        <f>H58+IF(OR(G58="Szabadság",G58="Betegszabadság",G58="Orvos",G58="Csúsztatás",G58="Kiküldetés"),I58,IF(G58="Fél nap szabadság",I58/2,0))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IF(YEAR(DATE('Beállítások'!$B$5,1,1)+54)='Beállítások'!$B$5,DATE('Beállítások'!$B$5,1,1)+54,"")</f>
        <v>46442</v>
      </c>
      <c r="B59" s="19">
        <f>A59</f>
        <v>46442</v>
      </c>
      <c r="C59" s="20" t="str">
        <f>IF(A59="","",IF(COUNTIF('Ünnepnapok'!$A$5:$A$88,A59)&gt;0,"Ünnepnap",IF(WEEKDAY(A59,2)&gt;5,"Hétvége","Munkanap")))</f>
        <v>Munkanap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IF(C59="Munkanap",'Beállítások'!$B$6,0)</f>
        <v>8</v>
      </c>
      <c r="J59" s="22">
        <f>H59+IF(OR(G59="Szabadság",G59="Betegszabadság",G59="Orvos",G59="Csúsztatás",G59="Kiküldetés"),I59,IF(G59="Fél nap szabadság",I59/2,0))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IF(YEAR(DATE('Beállítások'!$B$5,1,1)+55)='Beállítások'!$B$5,DATE('Beállítások'!$B$5,1,1)+55,"")</f>
        <v>46443</v>
      </c>
      <c r="B60" s="19">
        <f>A60</f>
        <v>46443</v>
      </c>
      <c r="C60" s="20" t="str">
        <f>IF(A60="","",IF(COUNTIF('Ünnepnapok'!$A$5:$A$88,A60)&gt;0,"Ünnepnap",IF(WEEKDAY(A60,2)&gt;5,"Hétvége","Munkanap")))</f>
        <v>Munkanap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IF(C60="Munkanap",'Beállítások'!$B$6,0)</f>
        <v>8</v>
      </c>
      <c r="J60" s="22">
        <f>H60+IF(OR(G60="Szabadság",G60="Betegszabadság",G60="Orvos",G60="Csúsztatás",G60="Kiküldetés"),I60,IF(G60="Fél nap szabadság",I60/2,0))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IF(YEAR(DATE('Beállítások'!$B$5,1,1)+56)='Beállítások'!$B$5,DATE('Beállítások'!$B$5,1,1)+56,"")</f>
        <v>46444</v>
      </c>
      <c r="B61" s="19">
        <f>A61</f>
        <v>46444</v>
      </c>
      <c r="C61" s="20" t="str">
        <f>IF(A61="","",IF(COUNTIF('Ünnepnapok'!$A$5:$A$88,A61)&gt;0,"Ünnepnap",IF(WEEKDAY(A61,2)&gt;5,"Hétvége","Munkanap")))</f>
        <v>Munkanap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IF(C61="Munkanap",'Beállítások'!$B$6,0)</f>
        <v>8</v>
      </c>
      <c r="J61" s="22">
        <f>H61+IF(OR(G61="Szabadság",G61="Betegszabadság",G61="Orvos",G61="Csúsztatás",G61="Kiküldetés"),I61,IF(G61="Fél nap szabadság",I61/2,0))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IF(YEAR(DATE('Beállítások'!$B$5,1,1)+57)='Beállítások'!$B$5,DATE('Beállítások'!$B$5,1,1)+57,"")</f>
        <v>46445</v>
      </c>
      <c r="B62" s="19">
        <f>A62</f>
        <v>46445</v>
      </c>
      <c r="C62" s="20" t="str">
        <f>IF(A62="","",IF(COUNTIF('Ünnepnapok'!$A$5:$A$88,A62)&gt;0,"Ünnepnap",IF(WEEKDAY(A62,2)&gt;5,"Hétvége","Munkanap")))</f>
        <v>Hétvége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IF(C62="Munkanap",'Beállítások'!$B$6,0)</f>
        <v>0</v>
      </c>
      <c r="J62" s="22">
        <f>H62+IF(OR(G62="Szabadság",G62="Betegszabadság",G62="Orvos",G62="Csúsztatás",G62="Kiküldetés"),I62,IF(G62="Fél nap szabadság",I62/2,0))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IF(YEAR(DATE('Beállítások'!$B$5,1,1)+58)='Beállítások'!$B$5,DATE('Beállítások'!$B$5,1,1)+58,"")</f>
        <v>46446</v>
      </c>
      <c r="B63" s="19">
        <f>A63</f>
        <v>46446</v>
      </c>
      <c r="C63" s="20" t="str">
        <f>IF(A63="","",IF(COUNTIF('Ünnepnapok'!$A$5:$A$88,A63)&gt;0,"Ünnepnap",IF(WEEKDAY(A63,2)&gt;5,"Hétvége","Munkanap")))</f>
        <v>Hétvége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IF(C63="Munkanap",'Beállítások'!$B$6,0)</f>
        <v>0</v>
      </c>
      <c r="J63" s="22">
        <f>H63+IF(OR(G63="Szabadság",G63="Betegszabadság",G63="Orvos",G63="Csúsztatás",G63="Kiküldetés"),I63,IF(G63="Fél nap szabadság",I63/2,0))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IF(YEAR(DATE('Beállítások'!$B$5,1,1)+59)='Beállítások'!$B$5,DATE('Beállítások'!$B$5,1,1)+59,"")</f>
        <v>46447</v>
      </c>
      <c r="B64" s="19">
        <f>A64</f>
        <v>46447</v>
      </c>
      <c r="C64" s="20" t="str">
        <f>IF(A64="","",IF(COUNTIF('Ünnepnapok'!$A$5:$A$88,A64)&gt;0,"Ünnepnap",IF(WEEKDAY(A64,2)&gt;5,"Hétvége","Munkanap")))</f>
        <v>Munkanap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IF(C64="Munkanap",'Beállítások'!$B$6,0)</f>
        <v>8</v>
      </c>
      <c r="J64" s="22">
        <f>H64+IF(OR(G64="Szabadság",G64="Betegszabadság",G64="Orvos",G64="Csúsztatás",G64="Kiküldetés"),I64,IF(G64="Fél nap szabadság",I64/2,0))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IF(YEAR(DATE('Beállítások'!$B$5,1,1)+60)='Beállítások'!$B$5,DATE('Beállítások'!$B$5,1,1)+60,"")</f>
        <v>46448</v>
      </c>
      <c r="B65" s="19">
        <f>A65</f>
        <v>46448</v>
      </c>
      <c r="C65" s="20" t="str">
        <f>IF(A65="","",IF(COUNTIF('Ünnepnapok'!$A$5:$A$88,A65)&gt;0,"Ünnepnap",IF(WEEKDAY(A65,2)&gt;5,"Hétvége","Munkanap")))</f>
        <v>Munkanap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IF(C65="Munkanap",'Beállítások'!$B$6,0)</f>
        <v>8</v>
      </c>
      <c r="J65" s="22">
        <f>H65+IF(OR(G65="Szabadság",G65="Betegszabadság",G65="Orvos",G65="Csúsztatás",G65="Kiküldetés"),I65,IF(G65="Fél nap szabadság",I65/2,0))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IF(YEAR(DATE('Beállítások'!$B$5,1,1)+61)='Beállítások'!$B$5,DATE('Beállítások'!$B$5,1,1)+61,"")</f>
        <v>46449</v>
      </c>
      <c r="B66" s="19">
        <f>A66</f>
        <v>46449</v>
      </c>
      <c r="C66" s="20" t="str">
        <f>IF(A66="","",IF(COUNTIF('Ünnepnapok'!$A$5:$A$88,A66)&gt;0,"Ünnepnap",IF(WEEKDAY(A66,2)&gt;5,"Hétvége","Munkanap")))</f>
        <v>Munkanap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IF(C66="Munkanap",'Beállítások'!$B$6,0)</f>
        <v>8</v>
      </c>
      <c r="J66" s="22">
        <f>H66+IF(OR(G66="Szabadság",G66="Betegszabadság",G66="Orvos",G66="Csúsztatás",G66="Kiküldetés"),I66,IF(G66="Fél nap szabadság",I66/2,0))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IF(YEAR(DATE('Beállítások'!$B$5,1,1)+62)='Beállítások'!$B$5,DATE('Beállítások'!$B$5,1,1)+62,"")</f>
        <v>46450</v>
      </c>
      <c r="B67" s="19">
        <f>A67</f>
        <v>46450</v>
      </c>
      <c r="C67" s="20" t="str">
        <f>IF(A67="","",IF(COUNTIF('Ünnepnapok'!$A$5:$A$88,A67)&gt;0,"Ünnepnap",IF(WEEKDAY(A67,2)&gt;5,"Hétvége","Munkanap")))</f>
        <v>Munkanap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IF(C67="Munkanap",'Beállítások'!$B$6,0)</f>
        <v>8</v>
      </c>
      <c r="J67" s="22">
        <f>H67+IF(OR(G67="Szabadság",G67="Betegszabadság",G67="Orvos",G67="Csúsztatás",G67="Kiküldetés"),I67,IF(G67="Fél nap szabadság",I67/2,0))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IF(YEAR(DATE('Beállítások'!$B$5,1,1)+63)='Beállítások'!$B$5,DATE('Beállítások'!$B$5,1,1)+63,"")</f>
        <v>46451</v>
      </c>
      <c r="B68" s="19">
        <f>A68</f>
        <v>46451</v>
      </c>
      <c r="C68" s="20" t="str">
        <f>IF(A68="","",IF(COUNTIF('Ünnepnapok'!$A$5:$A$88,A68)&gt;0,"Ünnepnap",IF(WEEKDAY(A68,2)&gt;5,"Hétvége","Munkanap")))</f>
        <v>Munkanap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IF(C68="Munkanap",'Beállítások'!$B$6,0)</f>
        <v>8</v>
      </c>
      <c r="J68" s="22">
        <f>H68+IF(OR(G68="Szabadság",G68="Betegszabadság",G68="Orvos",G68="Csúsztatás",G68="Kiküldetés"),I68,IF(G68="Fél nap szabadság",I68/2,0))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IF(YEAR(DATE('Beállítások'!$B$5,1,1)+64)='Beállítások'!$B$5,DATE('Beállítások'!$B$5,1,1)+64,"")</f>
        <v>46452</v>
      </c>
      <c r="B69" s="19">
        <f>A69</f>
        <v>46452</v>
      </c>
      <c r="C69" s="20" t="str">
        <f>IF(A69="","",IF(COUNTIF('Ünnepnapok'!$A$5:$A$88,A69)&gt;0,"Ünnepnap",IF(WEEKDAY(A69,2)&gt;5,"Hétvége","Munkanap")))</f>
        <v>Hétvége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IF(C69="Munkanap",'Beállítások'!$B$6,0)</f>
        <v>0</v>
      </c>
      <c r="J69" s="22">
        <f>H69+IF(OR(G69="Szabadság",G69="Betegszabadság",G69="Orvos",G69="Csúsztatás",G69="Kiküldetés"),I69,IF(G69="Fél nap szabadság",I69/2,0))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IF(YEAR(DATE('Beállítások'!$B$5,1,1)+65)='Beállítások'!$B$5,DATE('Beállítások'!$B$5,1,1)+65,"")</f>
        <v>46453</v>
      </c>
      <c r="B70" s="19">
        <f>A70</f>
        <v>46453</v>
      </c>
      <c r="C70" s="20" t="str">
        <f>IF(A70="","",IF(COUNTIF('Ünnepnapok'!$A$5:$A$88,A70)&gt;0,"Ünnepnap",IF(WEEKDAY(A70,2)&gt;5,"Hétvége","Munkanap")))</f>
        <v>Hétvége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IF(C70="Munkanap",'Beállítások'!$B$6,0)</f>
        <v>0</v>
      </c>
      <c r="J70" s="22">
        <f>H70+IF(OR(G70="Szabadság",G70="Betegszabadság",G70="Orvos",G70="Csúsztatás",G70="Kiküldetés"),I70,IF(G70="Fél nap szabadság",I70/2,0))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IF(YEAR(DATE('Beállítások'!$B$5,1,1)+66)='Beállítások'!$B$5,DATE('Beállítások'!$B$5,1,1)+66,"")</f>
        <v>46454</v>
      </c>
      <c r="B71" s="19">
        <f>A71</f>
        <v>46454</v>
      </c>
      <c r="C71" s="20" t="str">
        <f>IF(A71="","",IF(COUNTIF('Ünnepnapok'!$A$5:$A$88,A71)&gt;0,"Ünnepnap",IF(WEEKDAY(A71,2)&gt;5,"Hétvége","Munkanap")))</f>
        <v>Munkanap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IF(C71="Munkanap",'Beállítások'!$B$6,0)</f>
        <v>8</v>
      </c>
      <c r="J71" s="22">
        <f>H71+IF(OR(G71="Szabadság",G71="Betegszabadság",G71="Orvos",G71="Csúsztatás",G71="Kiküldetés"),I71,IF(G71="Fél nap szabadság",I71/2,0))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IF(YEAR(DATE('Beállítások'!$B$5,1,1)+67)='Beállítások'!$B$5,DATE('Beállítások'!$B$5,1,1)+67,"")</f>
        <v>46455</v>
      </c>
      <c r="B72" s="19">
        <f>A72</f>
        <v>46455</v>
      </c>
      <c r="C72" s="20" t="str">
        <f>IF(A72="","",IF(COUNTIF('Ünnepnapok'!$A$5:$A$88,A72)&gt;0,"Ünnepnap",IF(WEEKDAY(A72,2)&gt;5,"Hétvége","Munkanap")))</f>
        <v>Munkanap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IF(C72="Munkanap",'Beállítások'!$B$6,0)</f>
        <v>8</v>
      </c>
      <c r="J72" s="22">
        <f>H72+IF(OR(G72="Szabadság",G72="Betegszabadság",G72="Orvos",G72="Csúsztatás",G72="Kiküldetés"),I72,IF(G72="Fél nap szabadság",I72/2,0))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IF(YEAR(DATE('Beállítások'!$B$5,1,1)+68)='Beállítások'!$B$5,DATE('Beállítások'!$B$5,1,1)+68,"")</f>
        <v>46456</v>
      </c>
      <c r="B73" s="19">
        <f>A73</f>
        <v>46456</v>
      </c>
      <c r="C73" s="20" t="str">
        <f>IF(A73="","",IF(COUNTIF('Ünnepnapok'!$A$5:$A$88,A73)&gt;0,"Ünnepnap",IF(WEEKDAY(A73,2)&gt;5,"Hétvége","Munkanap")))</f>
        <v>Munkanap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IF(C73="Munkanap",'Beállítások'!$B$6,0)</f>
        <v>8</v>
      </c>
      <c r="J73" s="22">
        <f>H73+IF(OR(G73="Szabadság",G73="Betegszabadság",G73="Orvos",G73="Csúsztatás",G73="Kiküldetés"),I73,IF(G73="Fél nap szabadság",I73/2,0))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IF(YEAR(DATE('Beállítások'!$B$5,1,1)+69)='Beállítások'!$B$5,DATE('Beállítások'!$B$5,1,1)+69,"")</f>
        <v>46457</v>
      </c>
      <c r="B74" s="19">
        <f>A74</f>
        <v>46457</v>
      </c>
      <c r="C74" s="20" t="str">
        <f>IF(A74="","",IF(COUNTIF('Ünnepnapok'!$A$5:$A$88,A74)&gt;0,"Ünnepnap",IF(WEEKDAY(A74,2)&gt;5,"Hétvége","Munkanap")))</f>
        <v>Munkanap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IF(C74="Munkanap",'Beállítások'!$B$6,0)</f>
        <v>8</v>
      </c>
      <c r="J74" s="22">
        <f>H74+IF(OR(G74="Szabadság",G74="Betegszabadság",G74="Orvos",G74="Csúsztatás",G74="Kiküldetés"),I74,IF(G74="Fél nap szabadság",I74/2,0))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IF(YEAR(DATE('Beállítások'!$B$5,1,1)+70)='Beállítások'!$B$5,DATE('Beállítások'!$B$5,1,1)+70,"")</f>
        <v>46458</v>
      </c>
      <c r="B75" s="19">
        <f>A75</f>
        <v>46458</v>
      </c>
      <c r="C75" s="20" t="str">
        <f>IF(A75="","",IF(COUNTIF('Ünnepnapok'!$A$5:$A$88,A75)&gt;0,"Ünnepnap",IF(WEEKDAY(A75,2)&gt;5,"Hétvége","Munkanap")))</f>
        <v>Munkanap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IF(C75="Munkanap",'Beállítások'!$B$6,0)</f>
        <v>8</v>
      </c>
      <c r="J75" s="22">
        <f>H75+IF(OR(G75="Szabadság",G75="Betegszabadság",G75="Orvos",G75="Csúsztatás",G75="Kiküldetés"),I75,IF(G75="Fél nap szabadság",I75/2,0))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IF(YEAR(DATE('Beállítások'!$B$5,1,1)+71)='Beállítások'!$B$5,DATE('Beállítások'!$B$5,1,1)+71,"")</f>
        <v>46459</v>
      </c>
      <c r="B76" s="19">
        <f>A76</f>
        <v>46459</v>
      </c>
      <c r="C76" s="20" t="str">
        <f>IF(A76="","",IF(COUNTIF('Ünnepnapok'!$A$5:$A$88,A76)&gt;0,"Ünnepnap",IF(WEEKDAY(A76,2)&gt;5,"Hétvége","Munkanap")))</f>
        <v>Hétvége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IF(C76="Munkanap",'Beállítások'!$B$6,0)</f>
        <v>0</v>
      </c>
      <c r="J76" s="22">
        <f>H76+IF(OR(G76="Szabadság",G76="Betegszabadság",G76="Orvos",G76="Csúsztatás",G76="Kiküldetés"),I76,IF(G76="Fél nap szabadság",I76/2,0))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IF(YEAR(DATE('Beállítások'!$B$5,1,1)+72)='Beállítások'!$B$5,DATE('Beállítások'!$B$5,1,1)+72,"")</f>
        <v>46460</v>
      </c>
      <c r="B77" s="19">
        <f>A77</f>
        <v>46460</v>
      </c>
      <c r="C77" s="20" t="str">
        <f>IF(A77="","",IF(COUNTIF('Ünnepnapok'!$A$5:$A$88,A77)&gt;0,"Ünnepnap",IF(WEEKDAY(A77,2)&gt;5,"Hétvége","Munkanap")))</f>
        <v>Hétvége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IF(C77="Munkanap",'Beállítások'!$B$6,0)</f>
        <v>0</v>
      </c>
      <c r="J77" s="22">
        <f>H77+IF(OR(G77="Szabadság",G77="Betegszabadság",G77="Orvos",G77="Csúsztatás",G77="Kiküldetés"),I77,IF(G77="Fél nap szabadság",I77/2,0))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IF(YEAR(DATE('Beállítások'!$B$5,1,1)+73)='Beállítások'!$B$5,DATE('Beállítások'!$B$5,1,1)+73,"")</f>
        <v>46461</v>
      </c>
      <c r="B78" s="19">
        <f>A78</f>
        <v>46461</v>
      </c>
      <c r="C78" s="20" t="str">
        <f>IF(A78="","",IF(COUNTIF('Ünnepnapok'!$A$5:$A$88,A78)&gt;0,"Ünnepnap",IF(WEEKDAY(A78,2)&gt;5,"Hétvége","Munkanap")))</f>
        <v>Ünnepnap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IF(C78="Munkanap",'Beállítások'!$B$6,0)</f>
        <v>0</v>
      </c>
      <c r="J78" s="22">
        <f>H78+IF(OR(G78="Szabadság",G78="Betegszabadság",G78="Orvos",G78="Csúsztatás",G78="Kiküldetés"),I78,IF(G78="Fél nap szabadság",I78/2,0))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IF(YEAR(DATE('Beállítások'!$B$5,1,1)+74)='Beállítások'!$B$5,DATE('Beállítások'!$B$5,1,1)+74,"")</f>
        <v>46462</v>
      </c>
      <c r="B79" s="19">
        <f>A79</f>
        <v>46462</v>
      </c>
      <c r="C79" s="20" t="str">
        <f>IF(A79="","",IF(COUNTIF('Ünnepnapok'!$A$5:$A$88,A79)&gt;0,"Ünnepnap",IF(WEEKDAY(A79,2)&gt;5,"Hétvége","Munkanap")))</f>
        <v>Munkanap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IF(C79="Munkanap",'Beállítások'!$B$6,0)</f>
        <v>8</v>
      </c>
      <c r="J79" s="22">
        <f>H79+IF(OR(G79="Szabadság",G79="Betegszabadság",G79="Orvos",G79="Csúsztatás",G79="Kiküldetés"),I79,IF(G79="Fél nap szabadság",I79/2,0))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IF(YEAR(DATE('Beállítások'!$B$5,1,1)+75)='Beállítások'!$B$5,DATE('Beállítások'!$B$5,1,1)+75,"")</f>
        <v>46463</v>
      </c>
      <c r="B80" s="19">
        <f>A80</f>
        <v>46463</v>
      </c>
      <c r="C80" s="20" t="str">
        <f>IF(A80="","",IF(COUNTIF('Ünnepnapok'!$A$5:$A$88,A80)&gt;0,"Ünnepnap",IF(WEEKDAY(A80,2)&gt;5,"Hétvége","Munkanap")))</f>
        <v>Munkanap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IF(C80="Munkanap",'Beállítások'!$B$6,0)</f>
        <v>8</v>
      </c>
      <c r="J80" s="22">
        <f>H80+IF(OR(G80="Szabadság",G80="Betegszabadság",G80="Orvos",G80="Csúsztatás",G80="Kiküldetés"),I80,IF(G80="Fél nap szabadság",I80/2,0))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IF(YEAR(DATE('Beállítások'!$B$5,1,1)+76)='Beállítások'!$B$5,DATE('Beállítások'!$B$5,1,1)+76,"")</f>
        <v>46464</v>
      </c>
      <c r="B81" s="19">
        <f>A81</f>
        <v>46464</v>
      </c>
      <c r="C81" s="20" t="str">
        <f>IF(A81="","",IF(COUNTIF('Ünnepnapok'!$A$5:$A$88,A81)&gt;0,"Ünnepnap",IF(WEEKDAY(A81,2)&gt;5,"Hétvége","Munkanap")))</f>
        <v>Munkanap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IF(C81="Munkanap",'Beállítások'!$B$6,0)</f>
        <v>8</v>
      </c>
      <c r="J81" s="22">
        <f>H81+IF(OR(G81="Szabadság",G81="Betegszabadság",G81="Orvos",G81="Csúsztatás",G81="Kiküldetés"),I81,IF(G81="Fél nap szabadság",I81/2,0))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IF(YEAR(DATE('Beállítások'!$B$5,1,1)+77)='Beállítások'!$B$5,DATE('Beállítások'!$B$5,1,1)+77,"")</f>
        <v>46465</v>
      </c>
      <c r="B82" s="19">
        <f>A82</f>
        <v>46465</v>
      </c>
      <c r="C82" s="20" t="str">
        <f>IF(A82="","",IF(COUNTIF('Ünnepnapok'!$A$5:$A$88,A82)&gt;0,"Ünnepnap",IF(WEEKDAY(A82,2)&gt;5,"Hétvége","Munkanap")))</f>
        <v>Munkanap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IF(C82="Munkanap",'Beállítások'!$B$6,0)</f>
        <v>8</v>
      </c>
      <c r="J82" s="22">
        <f>H82+IF(OR(G82="Szabadság",G82="Betegszabadság",G82="Orvos",G82="Csúsztatás",G82="Kiküldetés"),I82,IF(G82="Fél nap szabadság",I82/2,0))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IF(YEAR(DATE('Beállítások'!$B$5,1,1)+78)='Beállítások'!$B$5,DATE('Beállítások'!$B$5,1,1)+78,"")</f>
        <v>46466</v>
      </c>
      <c r="B83" s="19">
        <f>A83</f>
        <v>46466</v>
      </c>
      <c r="C83" s="20" t="str">
        <f>IF(A83="","",IF(COUNTIF('Ünnepnapok'!$A$5:$A$88,A83)&gt;0,"Ünnepnap",IF(WEEKDAY(A83,2)&gt;5,"Hétvége","Munkanap")))</f>
        <v>Hétvége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IF(C83="Munkanap",'Beállítások'!$B$6,0)</f>
        <v>0</v>
      </c>
      <c r="J83" s="22">
        <f>H83+IF(OR(G83="Szabadság",G83="Betegszabadság",G83="Orvos",G83="Csúsztatás",G83="Kiküldetés"),I83,IF(G83="Fél nap szabadság",I83/2,0))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IF(YEAR(DATE('Beállítások'!$B$5,1,1)+79)='Beállítások'!$B$5,DATE('Beállítások'!$B$5,1,1)+79,"")</f>
        <v>46467</v>
      </c>
      <c r="B84" s="19">
        <f>A84</f>
        <v>46467</v>
      </c>
      <c r="C84" s="20" t="str">
        <f>IF(A84="","",IF(COUNTIF('Ünnepnapok'!$A$5:$A$88,A84)&gt;0,"Ünnepnap",IF(WEEKDAY(A84,2)&gt;5,"Hétvége","Munkanap")))</f>
        <v>Hétvége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IF(C84="Munkanap",'Beállítások'!$B$6,0)</f>
        <v>0</v>
      </c>
      <c r="J84" s="22">
        <f>H84+IF(OR(G84="Szabadság",G84="Betegszabadság",G84="Orvos",G84="Csúsztatás",G84="Kiküldetés"),I84,IF(G84="Fél nap szabadság",I84/2,0))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IF(YEAR(DATE('Beállítások'!$B$5,1,1)+80)='Beállítások'!$B$5,DATE('Beállítások'!$B$5,1,1)+80,"")</f>
        <v>46468</v>
      </c>
      <c r="B85" s="19">
        <f>A85</f>
        <v>46468</v>
      </c>
      <c r="C85" s="20" t="str">
        <f>IF(A85="","",IF(COUNTIF('Ünnepnapok'!$A$5:$A$88,A85)&gt;0,"Ünnepnap",IF(WEEKDAY(A85,2)&gt;5,"Hétvége","Munkanap")))</f>
        <v>Munkanap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IF(C85="Munkanap",'Beállítások'!$B$6,0)</f>
        <v>8</v>
      </c>
      <c r="J85" s="22">
        <f>H85+IF(OR(G85="Szabadság",G85="Betegszabadság",G85="Orvos",G85="Csúsztatás",G85="Kiküldetés"),I85,IF(G85="Fél nap szabadság",I85/2,0))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IF(YEAR(DATE('Beállítások'!$B$5,1,1)+81)='Beállítások'!$B$5,DATE('Beállítások'!$B$5,1,1)+81,"")</f>
        <v>46469</v>
      </c>
      <c r="B86" s="19">
        <f>A86</f>
        <v>46469</v>
      </c>
      <c r="C86" s="20" t="str">
        <f>IF(A86="","",IF(COUNTIF('Ünnepnapok'!$A$5:$A$88,A86)&gt;0,"Ünnepnap",IF(WEEKDAY(A86,2)&gt;5,"Hétvége","Munkanap")))</f>
        <v>Munkanap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IF(C86="Munkanap",'Beállítások'!$B$6,0)</f>
        <v>8</v>
      </c>
      <c r="J86" s="22">
        <f>H86+IF(OR(G86="Szabadság",G86="Betegszabadság",G86="Orvos",G86="Csúsztatás",G86="Kiküldetés"),I86,IF(G86="Fél nap szabadság",I86/2,0))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IF(YEAR(DATE('Beállítások'!$B$5,1,1)+82)='Beállítások'!$B$5,DATE('Beállítások'!$B$5,1,1)+82,"")</f>
        <v>46470</v>
      </c>
      <c r="B87" s="19">
        <f>A87</f>
        <v>46470</v>
      </c>
      <c r="C87" s="20" t="str">
        <f>IF(A87="","",IF(COUNTIF('Ünnepnapok'!$A$5:$A$88,A87)&gt;0,"Ünnepnap",IF(WEEKDAY(A87,2)&gt;5,"Hétvége","Munkanap")))</f>
        <v>Munkanap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IF(C87="Munkanap",'Beállítások'!$B$6,0)</f>
        <v>8</v>
      </c>
      <c r="J87" s="22">
        <f>H87+IF(OR(G87="Szabadság",G87="Betegszabadság",G87="Orvos",G87="Csúsztatás",G87="Kiküldetés"),I87,IF(G87="Fél nap szabadság",I87/2,0))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IF(YEAR(DATE('Beállítások'!$B$5,1,1)+83)='Beállítások'!$B$5,DATE('Beállítások'!$B$5,1,1)+83,"")</f>
        <v>46471</v>
      </c>
      <c r="B88" s="19">
        <f>A88</f>
        <v>46471</v>
      </c>
      <c r="C88" s="20" t="str">
        <f>IF(A88="","",IF(COUNTIF('Ünnepnapok'!$A$5:$A$88,A88)&gt;0,"Ünnepnap",IF(WEEKDAY(A88,2)&gt;5,"Hétvége","Munkanap")))</f>
        <v>Munkanap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IF(C88="Munkanap",'Beállítások'!$B$6,0)</f>
        <v>8</v>
      </c>
      <c r="J88" s="22">
        <f>H88+IF(OR(G88="Szabadság",G88="Betegszabadság",G88="Orvos",G88="Csúsztatás",G88="Kiküldetés"),I88,IF(G88="Fél nap szabadság",I88/2,0))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IF(YEAR(DATE('Beállítások'!$B$5,1,1)+84)='Beállítások'!$B$5,DATE('Beállítások'!$B$5,1,1)+84,"")</f>
        <v>46472</v>
      </c>
      <c r="B89" s="19">
        <f>A89</f>
        <v>46472</v>
      </c>
      <c r="C89" s="20" t="str">
        <f>IF(A89="","",IF(COUNTIF('Ünnepnapok'!$A$5:$A$88,A89)&gt;0,"Ünnepnap",IF(WEEKDAY(A89,2)&gt;5,"Hétvége","Munkanap")))</f>
        <v>Ünnepnap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IF(C89="Munkanap",'Beállítások'!$B$6,0)</f>
        <v>0</v>
      </c>
      <c r="J89" s="22">
        <f>H89+IF(OR(G89="Szabadság",G89="Betegszabadság",G89="Orvos",G89="Csúsztatás",G89="Kiküldetés"),I89,IF(G89="Fél nap szabadság",I89/2,0))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IF(YEAR(DATE('Beállítások'!$B$5,1,1)+85)='Beállítások'!$B$5,DATE('Beállítások'!$B$5,1,1)+85,"")</f>
        <v>46473</v>
      </c>
      <c r="B90" s="19">
        <f>A90</f>
        <v>46473</v>
      </c>
      <c r="C90" s="20" t="str">
        <f>IF(A90="","",IF(COUNTIF('Ünnepnapok'!$A$5:$A$88,A90)&gt;0,"Ünnepnap",IF(WEEKDAY(A90,2)&gt;5,"Hétvége","Munkanap")))</f>
        <v>Hétvége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IF(C90="Munkanap",'Beállítások'!$B$6,0)</f>
        <v>0</v>
      </c>
      <c r="J90" s="22">
        <f>H90+IF(OR(G90="Szabadság",G90="Betegszabadság",G90="Orvos",G90="Csúsztatás",G90="Kiküldetés"),I90,IF(G90="Fél nap szabadság",I90/2,0))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IF(YEAR(DATE('Beállítások'!$B$5,1,1)+86)='Beállítások'!$B$5,DATE('Beállítások'!$B$5,1,1)+86,"")</f>
        <v>46474</v>
      </c>
      <c r="B91" s="19">
        <f>A91</f>
        <v>46474</v>
      </c>
      <c r="C91" s="20" t="str">
        <f>IF(A91="","",IF(COUNTIF('Ünnepnapok'!$A$5:$A$88,A91)&gt;0,"Ünnepnap",IF(WEEKDAY(A91,2)&gt;5,"Hétvége","Munkanap")))</f>
        <v>Hétvége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IF(C91="Munkanap",'Beállítások'!$B$6,0)</f>
        <v>0</v>
      </c>
      <c r="J91" s="22">
        <f>H91+IF(OR(G91="Szabadság",G91="Betegszabadság",G91="Orvos",G91="Csúsztatás",G91="Kiküldetés"),I91,IF(G91="Fél nap szabadság",I91/2,0))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IF(YEAR(DATE('Beállítások'!$B$5,1,1)+87)='Beállítások'!$B$5,DATE('Beállítások'!$B$5,1,1)+87,"")</f>
        <v>46475</v>
      </c>
      <c r="B92" s="19">
        <f>A92</f>
        <v>46475</v>
      </c>
      <c r="C92" s="20" t="str">
        <f>IF(A92="","",IF(COUNTIF('Ünnepnapok'!$A$5:$A$88,A92)&gt;0,"Ünnepnap",IF(WEEKDAY(A92,2)&gt;5,"Hétvége","Munkanap")))</f>
        <v>Ünnepnap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IF(C92="Munkanap",'Beállítások'!$B$6,0)</f>
        <v>0</v>
      </c>
      <c r="J92" s="22">
        <f>H92+IF(OR(G92="Szabadság",G92="Betegszabadság",G92="Orvos",G92="Csúsztatás",G92="Kiküldetés"),I92,IF(G92="Fél nap szabadság",I92/2,0))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IF(YEAR(DATE('Beállítások'!$B$5,1,1)+88)='Beállítások'!$B$5,DATE('Beállítások'!$B$5,1,1)+88,"")</f>
        <v>46476</v>
      </c>
      <c r="B93" s="19">
        <f>A93</f>
        <v>46476</v>
      </c>
      <c r="C93" s="20" t="str">
        <f>IF(A93="","",IF(COUNTIF('Ünnepnapok'!$A$5:$A$88,A93)&gt;0,"Ünnepnap",IF(WEEKDAY(A93,2)&gt;5,"Hétvége","Munkanap")))</f>
        <v>Munkanap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IF(C93="Munkanap",'Beállítások'!$B$6,0)</f>
        <v>8</v>
      </c>
      <c r="J93" s="22">
        <f>H93+IF(OR(G93="Szabadság",G93="Betegszabadság",G93="Orvos",G93="Csúsztatás",G93="Kiküldetés"),I93,IF(G93="Fél nap szabadság",I93/2,0))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IF(YEAR(DATE('Beállítások'!$B$5,1,1)+89)='Beállítások'!$B$5,DATE('Beállítások'!$B$5,1,1)+89,"")</f>
        <v>46477</v>
      </c>
      <c r="B94" s="19">
        <f>A94</f>
        <v>46477</v>
      </c>
      <c r="C94" s="20" t="str">
        <f>IF(A94="","",IF(COUNTIF('Ünnepnapok'!$A$5:$A$88,A94)&gt;0,"Ünnepnap",IF(WEEKDAY(A94,2)&gt;5,"Hétvége","Munkanap")))</f>
        <v>Munkanap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IF(C94="Munkanap",'Beállítások'!$B$6,0)</f>
        <v>8</v>
      </c>
      <c r="J94" s="22">
        <f>H94+IF(OR(G94="Szabadság",G94="Betegszabadság",G94="Orvos",G94="Csúsztatás",G94="Kiküldetés"),I94,IF(G94="Fél nap szabadság",I94/2,0))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IF(YEAR(DATE('Beállítások'!$B$5,1,1)+90)='Beállítások'!$B$5,DATE('Beállítások'!$B$5,1,1)+90,"")</f>
        <v>46478</v>
      </c>
      <c r="B95" s="19">
        <f>A95</f>
        <v>46478</v>
      </c>
      <c r="C95" s="20" t="str">
        <f>IF(A95="","",IF(COUNTIF('Ünnepnapok'!$A$5:$A$88,A95)&gt;0,"Ünnepnap",IF(WEEKDAY(A95,2)&gt;5,"Hétvége","Munkanap")))</f>
        <v>Munkanap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IF(C95="Munkanap",'Beállítások'!$B$6,0)</f>
        <v>8</v>
      </c>
      <c r="J95" s="22">
        <f>H95+IF(OR(G95="Szabadság",G95="Betegszabadság",G95="Orvos",G95="Csúsztatás",G95="Kiküldetés"),I95,IF(G95="Fél nap szabadság",I95/2,0))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IF(YEAR(DATE('Beállítások'!$B$5,1,1)+91)='Beállítások'!$B$5,DATE('Beállítások'!$B$5,1,1)+91,"")</f>
        <v>46479</v>
      </c>
      <c r="B96" s="19">
        <f>A96</f>
        <v>46479</v>
      </c>
      <c r="C96" s="20" t="str">
        <f>IF(A96="","",IF(COUNTIF('Ünnepnapok'!$A$5:$A$88,A96)&gt;0,"Ünnepnap",IF(WEEKDAY(A96,2)&gt;5,"Hétvége","Munkanap")))</f>
        <v>Munkanap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IF(C96="Munkanap",'Beállítások'!$B$6,0)</f>
        <v>8</v>
      </c>
      <c r="J96" s="22">
        <f>H96+IF(OR(G96="Szabadság",G96="Betegszabadság",G96="Orvos",G96="Csúsztatás",G96="Kiküldetés"),I96,IF(G96="Fél nap szabadság",I96/2,0))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IF(YEAR(DATE('Beállítások'!$B$5,1,1)+92)='Beállítások'!$B$5,DATE('Beállítások'!$B$5,1,1)+92,"")</f>
        <v>46480</v>
      </c>
      <c r="B97" s="19">
        <f>A97</f>
        <v>46480</v>
      </c>
      <c r="C97" s="20" t="str">
        <f>IF(A97="","",IF(COUNTIF('Ünnepnapok'!$A$5:$A$88,A97)&gt;0,"Ünnepnap",IF(WEEKDAY(A97,2)&gt;5,"Hétvége","Munkanap")))</f>
        <v>Hétvége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IF(C97="Munkanap",'Beállítások'!$B$6,0)</f>
        <v>0</v>
      </c>
      <c r="J97" s="22">
        <f>H97+IF(OR(G97="Szabadság",G97="Betegszabadság",G97="Orvos",G97="Csúsztatás",G97="Kiküldetés"),I97,IF(G97="Fél nap szabadság",I97/2,0))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IF(YEAR(DATE('Beállítások'!$B$5,1,1)+93)='Beállítások'!$B$5,DATE('Beállítások'!$B$5,1,1)+93,"")</f>
        <v>46481</v>
      </c>
      <c r="B98" s="19">
        <f>A98</f>
        <v>46481</v>
      </c>
      <c r="C98" s="20" t="str">
        <f>IF(A98="","",IF(COUNTIF('Ünnepnapok'!$A$5:$A$88,A98)&gt;0,"Ünnepnap",IF(WEEKDAY(A98,2)&gt;5,"Hétvége","Munkanap")))</f>
        <v>Hétvége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IF(C98="Munkanap",'Beállítások'!$B$6,0)</f>
        <v>0</v>
      </c>
      <c r="J98" s="22">
        <f>H98+IF(OR(G98="Szabadság",G98="Betegszabadság",G98="Orvos",G98="Csúsztatás",G98="Kiküldetés"),I98,IF(G98="Fél nap szabadság",I98/2,0))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IF(YEAR(DATE('Beállítások'!$B$5,1,1)+94)='Beállítások'!$B$5,DATE('Beállítások'!$B$5,1,1)+94,"")</f>
        <v>46482</v>
      </c>
      <c r="B99" s="19">
        <f>A99</f>
        <v>46482</v>
      </c>
      <c r="C99" s="20" t="str">
        <f>IF(A99="","",IF(COUNTIF('Ünnepnapok'!$A$5:$A$88,A99)&gt;0,"Ünnepnap",IF(WEEKDAY(A99,2)&gt;5,"Hétvége","Munkanap")))</f>
        <v>Munkanap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IF(C99="Munkanap",'Beállítások'!$B$6,0)</f>
        <v>8</v>
      </c>
      <c r="J99" s="22">
        <f>H99+IF(OR(G99="Szabadság",G99="Betegszabadság",G99="Orvos",G99="Csúsztatás",G99="Kiküldetés"),I99,IF(G99="Fél nap szabadság",I99/2,0))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IF(YEAR(DATE('Beállítások'!$B$5,1,1)+95)='Beállítások'!$B$5,DATE('Beállítások'!$B$5,1,1)+95,"")</f>
        <v>46483</v>
      </c>
      <c r="B100" s="19">
        <f>A100</f>
        <v>46483</v>
      </c>
      <c r="C100" s="20" t="str">
        <f>IF(A100="","",IF(COUNTIF('Ünnepnapok'!$A$5:$A$88,A100)&gt;0,"Ünnepnap",IF(WEEKDAY(A100,2)&gt;5,"Hétvége","Munkanap")))</f>
        <v>Munkanap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IF(C100="Munkanap",'Beállítások'!$B$6,0)</f>
        <v>8</v>
      </c>
      <c r="J100" s="22">
        <f>H100+IF(OR(G100="Szabadság",G100="Betegszabadság",G100="Orvos",G100="Csúsztatás",G100="Kiküldetés"),I100,IF(G100="Fél nap szabadság",I100/2,0))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IF(YEAR(DATE('Beállítások'!$B$5,1,1)+96)='Beállítások'!$B$5,DATE('Beállítások'!$B$5,1,1)+96,"")</f>
        <v>46484</v>
      </c>
      <c r="B101" s="19">
        <f>A101</f>
        <v>46484</v>
      </c>
      <c r="C101" s="20" t="str">
        <f>IF(A101="","",IF(COUNTIF('Ünnepnapok'!$A$5:$A$88,A101)&gt;0,"Ünnepnap",IF(WEEKDAY(A101,2)&gt;5,"Hétvége","Munkanap")))</f>
        <v>Munkanap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IF(C101="Munkanap",'Beállítások'!$B$6,0)</f>
        <v>8</v>
      </c>
      <c r="J101" s="22">
        <f>H101+IF(OR(G101="Szabadság",G101="Betegszabadság",G101="Orvos",G101="Csúsztatás",G101="Kiküldetés"),I101,IF(G101="Fél nap szabadság",I101/2,0))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IF(YEAR(DATE('Beállítások'!$B$5,1,1)+97)='Beállítások'!$B$5,DATE('Beállítások'!$B$5,1,1)+97,"")</f>
        <v>46485</v>
      </c>
      <c r="B102" s="19">
        <f>A102</f>
        <v>46485</v>
      </c>
      <c r="C102" s="20" t="str">
        <f>IF(A102="","",IF(COUNTIF('Ünnepnapok'!$A$5:$A$88,A102)&gt;0,"Ünnepnap",IF(WEEKDAY(A102,2)&gt;5,"Hétvége","Munkanap")))</f>
        <v>Munkanap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IF(C102="Munkanap",'Beállítások'!$B$6,0)</f>
        <v>8</v>
      </c>
      <c r="J102" s="22">
        <f>H102+IF(OR(G102="Szabadság",G102="Betegszabadság",G102="Orvos",G102="Csúsztatás",G102="Kiküldetés"),I102,IF(G102="Fél nap szabadság",I102/2,0))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IF(YEAR(DATE('Beállítások'!$B$5,1,1)+98)='Beállítások'!$B$5,DATE('Beállítások'!$B$5,1,1)+98,"")</f>
        <v>46486</v>
      </c>
      <c r="B103" s="19">
        <f>A103</f>
        <v>46486</v>
      </c>
      <c r="C103" s="20" t="str">
        <f>IF(A103="","",IF(COUNTIF('Ünnepnapok'!$A$5:$A$88,A103)&gt;0,"Ünnepnap",IF(WEEKDAY(A103,2)&gt;5,"Hétvége","Munkanap")))</f>
        <v>Munkanap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IF(C103="Munkanap",'Beállítások'!$B$6,0)</f>
        <v>8</v>
      </c>
      <c r="J103" s="22">
        <f>H103+IF(OR(G103="Szabadság",G103="Betegszabadság",G103="Orvos",G103="Csúsztatás",G103="Kiküldetés"),I103,IF(G103="Fél nap szabadság",I103/2,0))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IF(YEAR(DATE('Beállítások'!$B$5,1,1)+99)='Beállítások'!$B$5,DATE('Beállítások'!$B$5,1,1)+99,"")</f>
        <v>46487</v>
      </c>
      <c r="B104" s="19">
        <f>A104</f>
        <v>46487</v>
      </c>
      <c r="C104" s="20" t="str">
        <f>IF(A104="","",IF(COUNTIF('Ünnepnapok'!$A$5:$A$88,A104)&gt;0,"Ünnepnap",IF(WEEKDAY(A104,2)&gt;5,"Hétvége","Munkanap")))</f>
        <v>Hétvége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IF(C104="Munkanap",'Beállítások'!$B$6,0)</f>
        <v>0</v>
      </c>
      <c r="J104" s="22">
        <f>H104+IF(OR(G104="Szabadság",G104="Betegszabadság",G104="Orvos",G104="Csúsztatás",G104="Kiküldetés"),I104,IF(G104="Fél nap szabadság",I104/2,0))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IF(YEAR(DATE('Beállítások'!$B$5,1,1)+100)='Beállítások'!$B$5,DATE('Beállítások'!$B$5,1,1)+100,"")</f>
        <v>46488</v>
      </c>
      <c r="B105" s="19">
        <f>A105</f>
        <v>46488</v>
      </c>
      <c r="C105" s="20" t="str">
        <f>IF(A105="","",IF(COUNTIF('Ünnepnapok'!$A$5:$A$88,A105)&gt;0,"Ünnepnap",IF(WEEKDAY(A105,2)&gt;5,"Hétvége","Munkanap")))</f>
        <v>Hétvége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IF(C105="Munkanap",'Beállítások'!$B$6,0)</f>
        <v>0</v>
      </c>
      <c r="J105" s="22">
        <f>H105+IF(OR(G105="Szabadság",G105="Betegszabadság",G105="Orvos",G105="Csúsztatás",G105="Kiküldetés"),I105,IF(G105="Fél nap szabadság",I105/2,0))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IF(YEAR(DATE('Beállítások'!$B$5,1,1)+101)='Beállítások'!$B$5,DATE('Beállítások'!$B$5,1,1)+101,"")</f>
        <v>46489</v>
      </c>
      <c r="B106" s="19">
        <f>A106</f>
        <v>46489</v>
      </c>
      <c r="C106" s="20" t="str">
        <f>IF(A106="","",IF(COUNTIF('Ünnepnapok'!$A$5:$A$88,A106)&gt;0,"Ünnepnap",IF(WEEKDAY(A106,2)&gt;5,"Hétvége","Munkanap")))</f>
        <v>Munkanap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IF(C106="Munkanap",'Beállítások'!$B$6,0)</f>
        <v>8</v>
      </c>
      <c r="J106" s="22">
        <f>H106+IF(OR(G106="Szabadság",G106="Betegszabadság",G106="Orvos",G106="Csúsztatás",G106="Kiküldetés"),I106,IF(G106="Fél nap szabadság",I106/2,0))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IF(YEAR(DATE('Beállítások'!$B$5,1,1)+102)='Beállítások'!$B$5,DATE('Beállítások'!$B$5,1,1)+102,"")</f>
        <v>46490</v>
      </c>
      <c r="B107" s="19">
        <f>A107</f>
        <v>46490</v>
      </c>
      <c r="C107" s="20" t="str">
        <f>IF(A107="","",IF(COUNTIF('Ünnepnapok'!$A$5:$A$88,A107)&gt;0,"Ünnepnap",IF(WEEKDAY(A107,2)&gt;5,"Hétvége","Munkanap")))</f>
        <v>Munkanap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IF(C107="Munkanap",'Beállítások'!$B$6,0)</f>
        <v>8</v>
      </c>
      <c r="J107" s="22">
        <f>H107+IF(OR(G107="Szabadság",G107="Betegszabadság",G107="Orvos",G107="Csúsztatás",G107="Kiküldetés"),I107,IF(G107="Fél nap szabadság",I107/2,0))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IF(YEAR(DATE('Beállítások'!$B$5,1,1)+103)='Beállítások'!$B$5,DATE('Beállítások'!$B$5,1,1)+103,"")</f>
        <v>46491</v>
      </c>
      <c r="B108" s="19">
        <f>A108</f>
        <v>46491</v>
      </c>
      <c r="C108" s="20" t="str">
        <f>IF(A108="","",IF(COUNTIF('Ünnepnapok'!$A$5:$A$88,A108)&gt;0,"Ünnepnap",IF(WEEKDAY(A108,2)&gt;5,"Hétvége","Munkanap")))</f>
        <v>Munkanap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IF(C108="Munkanap",'Beállítások'!$B$6,0)</f>
        <v>8</v>
      </c>
      <c r="J108" s="22">
        <f>H108+IF(OR(G108="Szabadság",G108="Betegszabadság",G108="Orvos",G108="Csúsztatás",G108="Kiküldetés"),I108,IF(G108="Fél nap szabadság",I108/2,0))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IF(YEAR(DATE('Beállítások'!$B$5,1,1)+104)='Beállítások'!$B$5,DATE('Beállítások'!$B$5,1,1)+104,"")</f>
        <v>46492</v>
      </c>
      <c r="B109" s="19">
        <f>A109</f>
        <v>46492</v>
      </c>
      <c r="C109" s="20" t="str">
        <f>IF(A109="","",IF(COUNTIF('Ünnepnapok'!$A$5:$A$88,A109)&gt;0,"Ünnepnap",IF(WEEKDAY(A109,2)&gt;5,"Hétvége","Munkanap")))</f>
        <v>Munkanap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IF(C109="Munkanap",'Beállítások'!$B$6,0)</f>
        <v>8</v>
      </c>
      <c r="J109" s="22">
        <f>H109+IF(OR(G109="Szabadság",G109="Betegszabadság",G109="Orvos",G109="Csúsztatás",G109="Kiküldetés"),I109,IF(G109="Fél nap szabadság",I109/2,0))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IF(YEAR(DATE('Beállítások'!$B$5,1,1)+105)='Beállítások'!$B$5,DATE('Beállítások'!$B$5,1,1)+105,"")</f>
        <v>46493</v>
      </c>
      <c r="B110" s="19">
        <f>A110</f>
        <v>46493</v>
      </c>
      <c r="C110" s="20" t="str">
        <f>IF(A110="","",IF(COUNTIF('Ünnepnapok'!$A$5:$A$88,A110)&gt;0,"Ünnepnap",IF(WEEKDAY(A110,2)&gt;5,"Hétvége","Munkanap")))</f>
        <v>Munkanap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IF(C110="Munkanap",'Beállítások'!$B$6,0)</f>
        <v>8</v>
      </c>
      <c r="J110" s="22">
        <f>H110+IF(OR(G110="Szabadság",G110="Betegszabadság",G110="Orvos",G110="Csúsztatás",G110="Kiküldetés"),I110,IF(G110="Fél nap szabadság",I110/2,0))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IF(YEAR(DATE('Beállítások'!$B$5,1,1)+106)='Beállítások'!$B$5,DATE('Beállítások'!$B$5,1,1)+106,"")</f>
        <v>46494</v>
      </c>
      <c r="B111" s="19">
        <f>A111</f>
        <v>46494</v>
      </c>
      <c r="C111" s="20" t="str">
        <f>IF(A111="","",IF(COUNTIF('Ünnepnapok'!$A$5:$A$88,A111)&gt;0,"Ünnepnap",IF(WEEKDAY(A111,2)&gt;5,"Hétvége","Munkanap")))</f>
        <v>Hétvége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IF(C111="Munkanap",'Beállítások'!$B$6,0)</f>
        <v>0</v>
      </c>
      <c r="J111" s="22">
        <f>H111+IF(OR(G111="Szabadság",G111="Betegszabadság",G111="Orvos",G111="Csúsztatás",G111="Kiküldetés"),I111,IF(G111="Fél nap szabadság",I111/2,0))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IF(YEAR(DATE('Beállítások'!$B$5,1,1)+107)='Beállítások'!$B$5,DATE('Beállítások'!$B$5,1,1)+107,"")</f>
        <v>46495</v>
      </c>
      <c r="B112" s="19">
        <f>A112</f>
        <v>46495</v>
      </c>
      <c r="C112" s="20" t="str">
        <f>IF(A112="","",IF(COUNTIF('Ünnepnapok'!$A$5:$A$88,A112)&gt;0,"Ünnepnap",IF(WEEKDAY(A112,2)&gt;5,"Hétvége","Munkanap")))</f>
        <v>Hétvége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IF(C112="Munkanap",'Beállítások'!$B$6,0)</f>
        <v>0</v>
      </c>
      <c r="J112" s="22">
        <f>H112+IF(OR(G112="Szabadság",G112="Betegszabadság",G112="Orvos",G112="Csúsztatás",G112="Kiküldetés"),I112,IF(G112="Fél nap szabadság",I112/2,0))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IF(YEAR(DATE('Beállítások'!$B$5,1,1)+108)='Beállítások'!$B$5,DATE('Beállítások'!$B$5,1,1)+108,"")</f>
        <v>46496</v>
      </c>
      <c r="B113" s="19">
        <f>A113</f>
        <v>46496</v>
      </c>
      <c r="C113" s="20" t="str">
        <f>IF(A113="","",IF(COUNTIF('Ünnepnapok'!$A$5:$A$88,A113)&gt;0,"Ünnepnap",IF(WEEKDAY(A113,2)&gt;5,"Hétvége","Munkanap")))</f>
        <v>Munkanap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IF(C113="Munkanap",'Beállítások'!$B$6,0)</f>
        <v>8</v>
      </c>
      <c r="J113" s="22">
        <f>H113+IF(OR(G113="Szabadság",G113="Betegszabadság",G113="Orvos",G113="Csúsztatás",G113="Kiküldetés"),I113,IF(G113="Fél nap szabadság",I113/2,0))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IF(YEAR(DATE('Beállítások'!$B$5,1,1)+109)='Beállítások'!$B$5,DATE('Beállítások'!$B$5,1,1)+109,"")</f>
        <v>46497</v>
      </c>
      <c r="B114" s="19">
        <f>A114</f>
        <v>46497</v>
      </c>
      <c r="C114" s="20" t="str">
        <f>IF(A114="","",IF(COUNTIF('Ünnepnapok'!$A$5:$A$88,A114)&gt;0,"Ünnepnap",IF(WEEKDAY(A114,2)&gt;5,"Hétvége","Munkanap")))</f>
        <v>Munkanap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IF(C114="Munkanap",'Beállítások'!$B$6,0)</f>
        <v>8</v>
      </c>
      <c r="J114" s="22">
        <f>H114+IF(OR(G114="Szabadság",G114="Betegszabadság",G114="Orvos",G114="Csúsztatás",G114="Kiküldetés"),I114,IF(G114="Fél nap szabadság",I114/2,0))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IF(YEAR(DATE('Beállítások'!$B$5,1,1)+110)='Beállítások'!$B$5,DATE('Beállítások'!$B$5,1,1)+110,"")</f>
        <v>46498</v>
      </c>
      <c r="B115" s="19">
        <f>A115</f>
        <v>46498</v>
      </c>
      <c r="C115" s="20" t="str">
        <f>IF(A115="","",IF(COUNTIF('Ünnepnapok'!$A$5:$A$88,A115)&gt;0,"Ünnepnap",IF(WEEKDAY(A115,2)&gt;5,"Hétvége","Munkanap")))</f>
        <v>Munkanap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IF(C115="Munkanap",'Beállítások'!$B$6,0)</f>
        <v>8</v>
      </c>
      <c r="J115" s="22">
        <f>H115+IF(OR(G115="Szabadság",G115="Betegszabadság",G115="Orvos",G115="Csúsztatás",G115="Kiküldetés"),I115,IF(G115="Fél nap szabadság",I115/2,0))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IF(YEAR(DATE('Beállítások'!$B$5,1,1)+111)='Beállítások'!$B$5,DATE('Beállítások'!$B$5,1,1)+111,"")</f>
        <v>46499</v>
      </c>
      <c r="B116" s="19">
        <f>A116</f>
        <v>46499</v>
      </c>
      <c r="C116" s="20" t="str">
        <f>IF(A116="","",IF(COUNTIF('Ünnepnapok'!$A$5:$A$88,A116)&gt;0,"Ünnepnap",IF(WEEKDAY(A116,2)&gt;5,"Hétvége","Munkanap")))</f>
        <v>Munkanap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IF(C116="Munkanap",'Beállítások'!$B$6,0)</f>
        <v>8</v>
      </c>
      <c r="J116" s="22">
        <f>H116+IF(OR(G116="Szabadság",G116="Betegszabadság",G116="Orvos",G116="Csúsztatás",G116="Kiküldetés"),I116,IF(G116="Fél nap szabadság",I116/2,0))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IF(YEAR(DATE('Beállítások'!$B$5,1,1)+112)='Beállítások'!$B$5,DATE('Beállítások'!$B$5,1,1)+112,"")</f>
        <v>46500</v>
      </c>
      <c r="B117" s="19">
        <f>A117</f>
        <v>46500</v>
      </c>
      <c r="C117" s="20" t="str">
        <f>IF(A117="","",IF(COUNTIF('Ünnepnapok'!$A$5:$A$88,A117)&gt;0,"Ünnepnap",IF(WEEKDAY(A117,2)&gt;5,"Hétvége","Munkanap")))</f>
        <v>Munkanap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IF(C117="Munkanap",'Beállítások'!$B$6,0)</f>
        <v>8</v>
      </c>
      <c r="J117" s="22">
        <f>H117+IF(OR(G117="Szabadság",G117="Betegszabadság",G117="Orvos",G117="Csúsztatás",G117="Kiküldetés"),I117,IF(G117="Fél nap szabadság",I117/2,0))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IF(YEAR(DATE('Beállítások'!$B$5,1,1)+113)='Beállítások'!$B$5,DATE('Beállítások'!$B$5,1,1)+113,"")</f>
        <v>46501</v>
      </c>
      <c r="B118" s="19">
        <f>A118</f>
        <v>46501</v>
      </c>
      <c r="C118" s="20" t="str">
        <f>IF(A118="","",IF(COUNTIF('Ünnepnapok'!$A$5:$A$88,A118)&gt;0,"Ünnepnap",IF(WEEKDAY(A118,2)&gt;5,"Hétvége","Munkanap")))</f>
        <v>Hétvége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IF(C118="Munkanap",'Beállítások'!$B$6,0)</f>
        <v>0</v>
      </c>
      <c r="J118" s="22">
        <f>H118+IF(OR(G118="Szabadság",G118="Betegszabadság",G118="Orvos",G118="Csúsztatás",G118="Kiküldetés"),I118,IF(G118="Fél nap szabadság",I118/2,0))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IF(YEAR(DATE('Beállítások'!$B$5,1,1)+114)='Beállítások'!$B$5,DATE('Beállítások'!$B$5,1,1)+114,"")</f>
        <v>46502</v>
      </c>
      <c r="B119" s="19">
        <f>A119</f>
        <v>46502</v>
      </c>
      <c r="C119" s="20" t="str">
        <f>IF(A119="","",IF(COUNTIF('Ünnepnapok'!$A$5:$A$88,A119)&gt;0,"Ünnepnap",IF(WEEKDAY(A119,2)&gt;5,"Hétvége","Munkanap")))</f>
        <v>Hétvége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IF(C119="Munkanap",'Beállítások'!$B$6,0)</f>
        <v>0</v>
      </c>
      <c r="J119" s="22">
        <f>H119+IF(OR(G119="Szabadság",G119="Betegszabadság",G119="Orvos",G119="Csúsztatás",G119="Kiküldetés"),I119,IF(G119="Fél nap szabadság",I119/2,0))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IF(YEAR(DATE('Beállítások'!$B$5,1,1)+115)='Beállítások'!$B$5,DATE('Beállítások'!$B$5,1,1)+115,"")</f>
        <v>46503</v>
      </c>
      <c r="B120" s="19">
        <f>A120</f>
        <v>46503</v>
      </c>
      <c r="C120" s="20" t="str">
        <f>IF(A120="","",IF(COUNTIF('Ünnepnapok'!$A$5:$A$88,A120)&gt;0,"Ünnepnap",IF(WEEKDAY(A120,2)&gt;5,"Hétvége","Munkanap")))</f>
        <v>Munkanap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IF(C120="Munkanap",'Beállítások'!$B$6,0)</f>
        <v>8</v>
      </c>
      <c r="J120" s="22">
        <f>H120+IF(OR(G120="Szabadság",G120="Betegszabadság",G120="Orvos",G120="Csúsztatás",G120="Kiküldetés"),I120,IF(G120="Fél nap szabadság",I120/2,0))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IF(YEAR(DATE('Beállítások'!$B$5,1,1)+116)='Beállítások'!$B$5,DATE('Beállítások'!$B$5,1,1)+116,"")</f>
        <v>46504</v>
      </c>
      <c r="B121" s="19">
        <f>A121</f>
        <v>46504</v>
      </c>
      <c r="C121" s="20" t="str">
        <f>IF(A121="","",IF(COUNTIF('Ünnepnapok'!$A$5:$A$88,A121)&gt;0,"Ünnepnap",IF(WEEKDAY(A121,2)&gt;5,"Hétvége","Munkanap")))</f>
        <v>Munkanap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IF(C121="Munkanap",'Beállítások'!$B$6,0)</f>
        <v>8</v>
      </c>
      <c r="J121" s="22">
        <f>H121+IF(OR(G121="Szabadság",G121="Betegszabadság",G121="Orvos",G121="Csúsztatás",G121="Kiküldetés"),I121,IF(G121="Fél nap szabadság",I121/2,0))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IF(YEAR(DATE('Beállítások'!$B$5,1,1)+117)='Beállítások'!$B$5,DATE('Beállítások'!$B$5,1,1)+117,"")</f>
        <v>46505</v>
      </c>
      <c r="B122" s="19">
        <f>A122</f>
        <v>46505</v>
      </c>
      <c r="C122" s="20" t="str">
        <f>IF(A122="","",IF(COUNTIF('Ünnepnapok'!$A$5:$A$88,A122)&gt;0,"Ünnepnap",IF(WEEKDAY(A122,2)&gt;5,"Hétvége","Munkanap")))</f>
        <v>Munkanap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IF(C122="Munkanap",'Beállítások'!$B$6,0)</f>
        <v>8</v>
      </c>
      <c r="J122" s="22">
        <f>H122+IF(OR(G122="Szabadság",G122="Betegszabadság",G122="Orvos",G122="Csúsztatás",G122="Kiküldetés"),I122,IF(G122="Fél nap szabadság",I122/2,0))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IF(YEAR(DATE('Beállítások'!$B$5,1,1)+118)='Beállítások'!$B$5,DATE('Beállítások'!$B$5,1,1)+118,"")</f>
        <v>46506</v>
      </c>
      <c r="B123" s="19">
        <f>A123</f>
        <v>46506</v>
      </c>
      <c r="C123" s="20" t="str">
        <f>IF(A123="","",IF(COUNTIF('Ünnepnapok'!$A$5:$A$88,A123)&gt;0,"Ünnepnap",IF(WEEKDAY(A123,2)&gt;5,"Hétvége","Munkanap")))</f>
        <v>Munkanap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IF(C123="Munkanap",'Beállítások'!$B$6,0)</f>
        <v>8</v>
      </c>
      <c r="J123" s="22">
        <f>H123+IF(OR(G123="Szabadság",G123="Betegszabadság",G123="Orvos",G123="Csúsztatás",G123="Kiküldetés"),I123,IF(G123="Fél nap szabadság",I123/2,0))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IF(YEAR(DATE('Beállítások'!$B$5,1,1)+119)='Beállítások'!$B$5,DATE('Beállítások'!$B$5,1,1)+119,"")</f>
        <v>46507</v>
      </c>
      <c r="B124" s="19">
        <f>A124</f>
        <v>46507</v>
      </c>
      <c r="C124" s="20" t="str">
        <f>IF(A124="","",IF(COUNTIF('Ünnepnapok'!$A$5:$A$88,A124)&gt;0,"Ünnepnap",IF(WEEKDAY(A124,2)&gt;5,"Hétvége","Munkanap")))</f>
        <v>Munkanap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IF(C124="Munkanap",'Beállítások'!$B$6,0)</f>
        <v>8</v>
      </c>
      <c r="J124" s="22">
        <f>H124+IF(OR(G124="Szabadság",G124="Betegszabadság",G124="Orvos",G124="Csúsztatás",G124="Kiküldetés"),I124,IF(G124="Fél nap szabadság",I124/2,0))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IF(YEAR(DATE('Beállítások'!$B$5,1,1)+120)='Beállítások'!$B$5,DATE('Beállítások'!$B$5,1,1)+120,"")</f>
        <v>46508</v>
      </c>
      <c r="B125" s="19">
        <f>A125</f>
        <v>46508</v>
      </c>
      <c r="C125" s="20" t="str">
        <f>IF(A125="","",IF(COUNTIF('Ünnepnapok'!$A$5:$A$88,A125)&gt;0,"Ünnepnap",IF(WEEKDAY(A125,2)&gt;5,"Hétvége","Munkanap")))</f>
        <v>Ünnepnap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IF(C125="Munkanap",'Beállítások'!$B$6,0)</f>
        <v>0</v>
      </c>
      <c r="J125" s="22">
        <f>H125+IF(OR(G125="Szabadság",G125="Betegszabadság",G125="Orvos",G125="Csúsztatás",G125="Kiküldetés"),I125,IF(G125="Fél nap szabadság",I125/2,0))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IF(YEAR(DATE('Beállítások'!$B$5,1,1)+121)='Beállítások'!$B$5,DATE('Beállítások'!$B$5,1,1)+121,"")</f>
        <v>46509</v>
      </c>
      <c r="B126" s="19">
        <f>A126</f>
        <v>46509</v>
      </c>
      <c r="C126" s="20" t="str">
        <f>IF(A126="","",IF(COUNTIF('Ünnepnapok'!$A$5:$A$88,A126)&gt;0,"Ünnepnap",IF(WEEKDAY(A126,2)&gt;5,"Hétvége","Munkanap")))</f>
        <v>Hétvége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IF(C126="Munkanap",'Beállítások'!$B$6,0)</f>
        <v>0</v>
      </c>
      <c r="J126" s="22">
        <f>H126+IF(OR(G126="Szabadság",G126="Betegszabadság",G126="Orvos",G126="Csúsztatás",G126="Kiküldetés"),I126,IF(G126="Fél nap szabadság",I126/2,0))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IF(YEAR(DATE('Beállítások'!$B$5,1,1)+122)='Beállítások'!$B$5,DATE('Beállítások'!$B$5,1,1)+122,"")</f>
        <v>46510</v>
      </c>
      <c r="B127" s="19">
        <f>A127</f>
        <v>46510</v>
      </c>
      <c r="C127" s="20" t="str">
        <f>IF(A127="","",IF(COUNTIF('Ünnepnapok'!$A$5:$A$88,A127)&gt;0,"Ünnepnap",IF(WEEKDAY(A127,2)&gt;5,"Hétvége","Munkanap")))</f>
        <v>Munkanap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IF(C127="Munkanap",'Beállítások'!$B$6,0)</f>
        <v>8</v>
      </c>
      <c r="J127" s="22">
        <f>H127+IF(OR(G127="Szabadság",G127="Betegszabadság",G127="Orvos",G127="Csúsztatás",G127="Kiküldetés"),I127,IF(G127="Fél nap szabadság",I127/2,0))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IF(YEAR(DATE('Beállítások'!$B$5,1,1)+123)='Beállítások'!$B$5,DATE('Beállítások'!$B$5,1,1)+123,"")</f>
        <v>46511</v>
      </c>
      <c r="B128" s="19">
        <f>A128</f>
        <v>46511</v>
      </c>
      <c r="C128" s="20" t="str">
        <f>IF(A128="","",IF(COUNTIF('Ünnepnapok'!$A$5:$A$88,A128)&gt;0,"Ünnepnap",IF(WEEKDAY(A128,2)&gt;5,"Hétvége","Munkanap")))</f>
        <v>Munkanap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IF(C128="Munkanap",'Beállítások'!$B$6,0)</f>
        <v>8</v>
      </c>
      <c r="J128" s="22">
        <f>H128+IF(OR(G128="Szabadság",G128="Betegszabadság",G128="Orvos",G128="Csúsztatás",G128="Kiküldetés"),I128,IF(G128="Fél nap szabadság",I128/2,0))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IF(YEAR(DATE('Beállítások'!$B$5,1,1)+124)='Beállítások'!$B$5,DATE('Beállítások'!$B$5,1,1)+124,"")</f>
        <v>46512</v>
      </c>
      <c r="B129" s="19">
        <f>A129</f>
        <v>46512</v>
      </c>
      <c r="C129" s="20" t="str">
        <f>IF(A129="","",IF(COUNTIF('Ünnepnapok'!$A$5:$A$88,A129)&gt;0,"Ünnepnap",IF(WEEKDAY(A129,2)&gt;5,"Hétvége","Munkanap")))</f>
        <v>Munkanap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IF(C129="Munkanap",'Beállítások'!$B$6,0)</f>
        <v>8</v>
      </c>
      <c r="J129" s="22">
        <f>H129+IF(OR(G129="Szabadság",G129="Betegszabadság",G129="Orvos",G129="Csúsztatás",G129="Kiküldetés"),I129,IF(G129="Fél nap szabadság",I129/2,0))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IF(YEAR(DATE('Beállítások'!$B$5,1,1)+125)='Beállítások'!$B$5,DATE('Beállítások'!$B$5,1,1)+125,"")</f>
        <v>46513</v>
      </c>
      <c r="B130" s="19">
        <f>A130</f>
        <v>46513</v>
      </c>
      <c r="C130" s="20" t="str">
        <f>IF(A130="","",IF(COUNTIF('Ünnepnapok'!$A$5:$A$88,A130)&gt;0,"Ünnepnap",IF(WEEKDAY(A130,2)&gt;5,"Hétvége","Munkanap")))</f>
        <v>Munkanap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IF(C130="Munkanap",'Beállítások'!$B$6,0)</f>
        <v>8</v>
      </c>
      <c r="J130" s="22">
        <f>H130+IF(OR(G130="Szabadság",G130="Betegszabadság",G130="Orvos",G130="Csúsztatás",G130="Kiküldetés"),I130,IF(G130="Fél nap szabadság",I130/2,0))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IF(YEAR(DATE('Beállítások'!$B$5,1,1)+126)='Beállítások'!$B$5,DATE('Beállítások'!$B$5,1,1)+126,"")</f>
        <v>46514</v>
      </c>
      <c r="B131" s="19">
        <f>A131</f>
        <v>46514</v>
      </c>
      <c r="C131" s="20" t="str">
        <f>IF(A131="","",IF(COUNTIF('Ünnepnapok'!$A$5:$A$88,A131)&gt;0,"Ünnepnap",IF(WEEKDAY(A131,2)&gt;5,"Hétvége","Munkanap")))</f>
        <v>Munkanap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IF(C131="Munkanap",'Beállítások'!$B$6,0)</f>
        <v>8</v>
      </c>
      <c r="J131" s="22">
        <f>H131+IF(OR(G131="Szabadság",G131="Betegszabadság",G131="Orvos",G131="Csúsztatás",G131="Kiküldetés"),I131,IF(G131="Fél nap szabadság",I131/2,0))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IF(YEAR(DATE('Beállítások'!$B$5,1,1)+127)='Beállítások'!$B$5,DATE('Beállítások'!$B$5,1,1)+127,"")</f>
        <v>46515</v>
      </c>
      <c r="B132" s="19">
        <f>A132</f>
        <v>46515</v>
      </c>
      <c r="C132" s="20" t="str">
        <f>IF(A132="","",IF(COUNTIF('Ünnepnapok'!$A$5:$A$88,A132)&gt;0,"Ünnepnap",IF(WEEKDAY(A132,2)&gt;5,"Hétvége","Munkanap")))</f>
        <v>Hétvége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IF(C132="Munkanap",'Beállítások'!$B$6,0)</f>
        <v>0</v>
      </c>
      <c r="J132" s="22">
        <f>H132+IF(OR(G132="Szabadság",G132="Betegszabadság",G132="Orvos",G132="Csúsztatás",G132="Kiküldetés"),I132,IF(G132="Fél nap szabadság",I132/2,0))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IF(YEAR(DATE('Beállítások'!$B$5,1,1)+128)='Beállítások'!$B$5,DATE('Beállítások'!$B$5,1,1)+128,"")</f>
        <v>46516</v>
      </c>
      <c r="B133" s="19">
        <f>A133</f>
        <v>46516</v>
      </c>
      <c r="C133" s="20" t="str">
        <f>IF(A133="","",IF(COUNTIF('Ünnepnapok'!$A$5:$A$88,A133)&gt;0,"Ünnepnap",IF(WEEKDAY(A133,2)&gt;5,"Hétvége","Munkanap")))</f>
        <v>Hétvége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IF(C133="Munkanap",'Beállítások'!$B$6,0)</f>
        <v>0</v>
      </c>
      <c r="J133" s="22">
        <f>H133+IF(OR(G133="Szabadság",G133="Betegszabadság",G133="Orvos",G133="Csúsztatás",G133="Kiküldetés"),I133,IF(G133="Fél nap szabadság",I133/2,0))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IF(YEAR(DATE('Beállítások'!$B$5,1,1)+129)='Beállítások'!$B$5,DATE('Beállítások'!$B$5,1,1)+129,"")</f>
        <v>46517</v>
      </c>
      <c r="B134" s="19">
        <f>A134</f>
        <v>46517</v>
      </c>
      <c r="C134" s="20" t="str">
        <f>IF(A134="","",IF(COUNTIF('Ünnepnapok'!$A$5:$A$88,A134)&gt;0,"Ünnepnap",IF(WEEKDAY(A134,2)&gt;5,"Hétvége","Munkanap")))</f>
        <v>Munkanap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IF(C134="Munkanap",'Beállítások'!$B$6,0)</f>
        <v>8</v>
      </c>
      <c r="J134" s="22">
        <f>H134+IF(OR(G134="Szabadság",G134="Betegszabadság",G134="Orvos",G134="Csúsztatás",G134="Kiküldetés"),I134,IF(G134="Fél nap szabadság",I134/2,0))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IF(YEAR(DATE('Beállítások'!$B$5,1,1)+130)='Beállítások'!$B$5,DATE('Beállítások'!$B$5,1,1)+130,"")</f>
        <v>46518</v>
      </c>
      <c r="B135" s="19">
        <f>A135</f>
        <v>46518</v>
      </c>
      <c r="C135" s="20" t="str">
        <f>IF(A135="","",IF(COUNTIF('Ünnepnapok'!$A$5:$A$88,A135)&gt;0,"Ünnepnap",IF(WEEKDAY(A135,2)&gt;5,"Hétvége","Munkanap")))</f>
        <v>Munkanap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IF(C135="Munkanap",'Beállítások'!$B$6,0)</f>
        <v>8</v>
      </c>
      <c r="J135" s="22">
        <f>H135+IF(OR(G135="Szabadság",G135="Betegszabadság",G135="Orvos",G135="Csúsztatás",G135="Kiküldetés"),I135,IF(G135="Fél nap szabadság",I135/2,0))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IF(YEAR(DATE('Beállítások'!$B$5,1,1)+131)='Beállítások'!$B$5,DATE('Beállítások'!$B$5,1,1)+131,"")</f>
        <v>46519</v>
      </c>
      <c r="B136" s="19">
        <f>A136</f>
        <v>46519</v>
      </c>
      <c r="C136" s="20" t="str">
        <f>IF(A136="","",IF(COUNTIF('Ünnepnapok'!$A$5:$A$88,A136)&gt;0,"Ünnepnap",IF(WEEKDAY(A136,2)&gt;5,"Hétvége","Munkanap")))</f>
        <v>Munkanap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IF(C136="Munkanap",'Beállítások'!$B$6,0)</f>
        <v>8</v>
      </c>
      <c r="J136" s="22">
        <f>H136+IF(OR(G136="Szabadság",G136="Betegszabadság",G136="Orvos",G136="Csúsztatás",G136="Kiküldetés"),I136,IF(G136="Fél nap szabadság",I136/2,0))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IF(YEAR(DATE('Beállítások'!$B$5,1,1)+132)='Beállítások'!$B$5,DATE('Beállítások'!$B$5,1,1)+132,"")</f>
        <v>46520</v>
      </c>
      <c r="B137" s="19">
        <f>A137</f>
        <v>46520</v>
      </c>
      <c r="C137" s="20" t="str">
        <f>IF(A137="","",IF(COUNTIF('Ünnepnapok'!$A$5:$A$88,A137)&gt;0,"Ünnepnap",IF(WEEKDAY(A137,2)&gt;5,"Hétvége","Munkanap")))</f>
        <v>Munkanap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IF(C137="Munkanap",'Beállítások'!$B$6,0)</f>
        <v>8</v>
      </c>
      <c r="J137" s="22">
        <f>H137+IF(OR(G137="Szabadság",G137="Betegszabadság",G137="Orvos",G137="Csúsztatás",G137="Kiküldetés"),I137,IF(G137="Fél nap szabadság",I137/2,0))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IF(YEAR(DATE('Beállítások'!$B$5,1,1)+133)='Beállítások'!$B$5,DATE('Beállítások'!$B$5,1,1)+133,"")</f>
        <v>46521</v>
      </c>
      <c r="B138" s="19">
        <f>A138</f>
        <v>46521</v>
      </c>
      <c r="C138" s="20" t="str">
        <f>IF(A138="","",IF(COUNTIF('Ünnepnapok'!$A$5:$A$88,A138)&gt;0,"Ünnepnap",IF(WEEKDAY(A138,2)&gt;5,"Hétvége","Munkanap")))</f>
        <v>Munkanap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IF(C138="Munkanap",'Beállítások'!$B$6,0)</f>
        <v>8</v>
      </c>
      <c r="J138" s="22">
        <f>H138+IF(OR(G138="Szabadság",G138="Betegszabadság",G138="Orvos",G138="Csúsztatás",G138="Kiküldetés"),I138,IF(G138="Fél nap szabadság",I138/2,0))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IF(YEAR(DATE('Beállítások'!$B$5,1,1)+134)='Beállítások'!$B$5,DATE('Beállítások'!$B$5,1,1)+134,"")</f>
        <v>46522</v>
      </c>
      <c r="B139" s="19">
        <f>A139</f>
        <v>46522</v>
      </c>
      <c r="C139" s="20" t="str">
        <f>IF(A139="","",IF(COUNTIF('Ünnepnapok'!$A$5:$A$88,A139)&gt;0,"Ünnepnap",IF(WEEKDAY(A139,2)&gt;5,"Hétvége","Munkanap")))</f>
        <v>Hétvége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IF(C139="Munkanap",'Beállítások'!$B$6,0)</f>
        <v>0</v>
      </c>
      <c r="J139" s="22">
        <f>H139+IF(OR(G139="Szabadság",G139="Betegszabadság",G139="Orvos",G139="Csúsztatás",G139="Kiküldetés"),I139,IF(G139="Fél nap szabadság",I139/2,0))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IF(YEAR(DATE('Beállítások'!$B$5,1,1)+135)='Beállítások'!$B$5,DATE('Beállítások'!$B$5,1,1)+135,"")</f>
        <v>46523</v>
      </c>
      <c r="B140" s="19">
        <f>A140</f>
        <v>46523</v>
      </c>
      <c r="C140" s="20" t="str">
        <f>IF(A140="","",IF(COUNTIF('Ünnepnapok'!$A$5:$A$88,A140)&gt;0,"Ünnepnap",IF(WEEKDAY(A140,2)&gt;5,"Hétvége","Munkanap")))</f>
        <v>Hétvége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IF(C140="Munkanap",'Beállítások'!$B$6,0)</f>
        <v>0</v>
      </c>
      <c r="J140" s="22">
        <f>H140+IF(OR(G140="Szabadság",G140="Betegszabadság",G140="Orvos",G140="Csúsztatás",G140="Kiküldetés"),I140,IF(G140="Fél nap szabadság",I140/2,0))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IF(YEAR(DATE('Beállítások'!$B$5,1,1)+136)='Beállítások'!$B$5,DATE('Beállítások'!$B$5,1,1)+136,"")</f>
        <v>46524</v>
      </c>
      <c r="B141" s="19">
        <f>A141</f>
        <v>46524</v>
      </c>
      <c r="C141" s="20" t="str">
        <f>IF(A141="","",IF(COUNTIF('Ünnepnapok'!$A$5:$A$88,A141)&gt;0,"Ünnepnap",IF(WEEKDAY(A141,2)&gt;5,"Hétvége","Munkanap")))</f>
        <v>Ünnepnap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IF(C141="Munkanap",'Beállítások'!$B$6,0)</f>
        <v>0</v>
      </c>
      <c r="J141" s="22">
        <f>H141+IF(OR(G141="Szabadság",G141="Betegszabadság",G141="Orvos",G141="Csúsztatás",G141="Kiküldetés"),I141,IF(G141="Fél nap szabadság",I141/2,0))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IF(YEAR(DATE('Beállítások'!$B$5,1,1)+137)='Beállítások'!$B$5,DATE('Beállítások'!$B$5,1,1)+137,"")</f>
        <v>46525</v>
      </c>
      <c r="B142" s="19">
        <f>A142</f>
        <v>46525</v>
      </c>
      <c r="C142" s="20" t="str">
        <f>IF(A142="","",IF(COUNTIF('Ünnepnapok'!$A$5:$A$88,A142)&gt;0,"Ünnepnap",IF(WEEKDAY(A142,2)&gt;5,"Hétvége","Munkanap")))</f>
        <v>Munkanap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IF(C142="Munkanap",'Beállítások'!$B$6,0)</f>
        <v>8</v>
      </c>
      <c r="J142" s="22">
        <f>H142+IF(OR(G142="Szabadság",G142="Betegszabadság",G142="Orvos",G142="Csúsztatás",G142="Kiküldetés"),I142,IF(G142="Fél nap szabadság",I142/2,0))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IF(YEAR(DATE('Beállítások'!$B$5,1,1)+138)='Beállítások'!$B$5,DATE('Beállítások'!$B$5,1,1)+138,"")</f>
        <v>46526</v>
      </c>
      <c r="B143" s="19">
        <f>A143</f>
        <v>46526</v>
      </c>
      <c r="C143" s="20" t="str">
        <f>IF(A143="","",IF(COUNTIF('Ünnepnapok'!$A$5:$A$88,A143)&gt;0,"Ünnepnap",IF(WEEKDAY(A143,2)&gt;5,"Hétvége","Munkanap")))</f>
        <v>Munkanap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IF(C143="Munkanap",'Beállítások'!$B$6,0)</f>
        <v>8</v>
      </c>
      <c r="J143" s="22">
        <f>H143+IF(OR(G143="Szabadság",G143="Betegszabadság",G143="Orvos",G143="Csúsztatás",G143="Kiküldetés"),I143,IF(G143="Fél nap szabadság",I143/2,0))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IF(YEAR(DATE('Beállítások'!$B$5,1,1)+139)='Beállítások'!$B$5,DATE('Beállítások'!$B$5,1,1)+139,"")</f>
        <v>46527</v>
      </c>
      <c r="B144" s="19">
        <f>A144</f>
        <v>46527</v>
      </c>
      <c r="C144" s="20" t="str">
        <f>IF(A144="","",IF(COUNTIF('Ünnepnapok'!$A$5:$A$88,A144)&gt;0,"Ünnepnap",IF(WEEKDAY(A144,2)&gt;5,"Hétvége","Munkanap")))</f>
        <v>Munkanap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IF(C144="Munkanap",'Beállítások'!$B$6,0)</f>
        <v>8</v>
      </c>
      <c r="J144" s="22">
        <f>H144+IF(OR(G144="Szabadság",G144="Betegszabadság",G144="Orvos",G144="Csúsztatás",G144="Kiküldetés"),I144,IF(G144="Fél nap szabadság",I144/2,0))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IF(YEAR(DATE('Beállítások'!$B$5,1,1)+140)='Beállítások'!$B$5,DATE('Beállítások'!$B$5,1,1)+140,"")</f>
        <v>46528</v>
      </c>
      <c r="B145" s="19">
        <f>A145</f>
        <v>46528</v>
      </c>
      <c r="C145" s="20" t="str">
        <f>IF(A145="","",IF(COUNTIF('Ünnepnapok'!$A$5:$A$88,A145)&gt;0,"Ünnepnap",IF(WEEKDAY(A145,2)&gt;5,"Hétvége","Munkanap")))</f>
        <v>Munkanap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IF(C145="Munkanap",'Beállítások'!$B$6,0)</f>
        <v>8</v>
      </c>
      <c r="J145" s="22">
        <f>H145+IF(OR(G145="Szabadság",G145="Betegszabadság",G145="Orvos",G145="Csúsztatás",G145="Kiküldetés"),I145,IF(G145="Fél nap szabadság",I145/2,0))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IF(YEAR(DATE('Beállítások'!$B$5,1,1)+141)='Beállítások'!$B$5,DATE('Beállítások'!$B$5,1,1)+141,"")</f>
        <v>46529</v>
      </c>
      <c r="B146" s="19">
        <f>A146</f>
        <v>46529</v>
      </c>
      <c r="C146" s="20" t="str">
        <f>IF(A146="","",IF(COUNTIF('Ünnepnapok'!$A$5:$A$88,A146)&gt;0,"Ünnepnap",IF(WEEKDAY(A146,2)&gt;5,"Hétvége","Munkanap")))</f>
        <v>Hétvége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IF(C146="Munkanap",'Beállítások'!$B$6,0)</f>
        <v>0</v>
      </c>
      <c r="J146" s="22">
        <f>H146+IF(OR(G146="Szabadság",G146="Betegszabadság",G146="Orvos",G146="Csúsztatás",G146="Kiküldetés"),I146,IF(G146="Fél nap szabadság",I146/2,0))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IF(YEAR(DATE('Beállítások'!$B$5,1,1)+142)='Beállítások'!$B$5,DATE('Beállítások'!$B$5,1,1)+142,"")</f>
        <v>46530</v>
      </c>
      <c r="B147" s="19">
        <f>A147</f>
        <v>46530</v>
      </c>
      <c r="C147" s="20" t="str">
        <f>IF(A147="","",IF(COUNTIF('Ünnepnapok'!$A$5:$A$88,A147)&gt;0,"Ünnepnap",IF(WEEKDAY(A147,2)&gt;5,"Hétvége","Munkanap")))</f>
        <v>Hétvége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IF(C147="Munkanap",'Beállítások'!$B$6,0)</f>
        <v>0</v>
      </c>
      <c r="J147" s="22">
        <f>H147+IF(OR(G147="Szabadság",G147="Betegszabadság",G147="Orvos",G147="Csúsztatás",G147="Kiküldetés"),I147,IF(G147="Fél nap szabadság",I147/2,0))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IF(YEAR(DATE('Beállítások'!$B$5,1,1)+143)='Beállítások'!$B$5,DATE('Beállítások'!$B$5,1,1)+143,"")</f>
        <v>46531</v>
      </c>
      <c r="B148" s="19">
        <f>A148</f>
        <v>46531</v>
      </c>
      <c r="C148" s="20" t="str">
        <f>IF(A148="","",IF(COUNTIF('Ünnepnapok'!$A$5:$A$88,A148)&gt;0,"Ünnepnap",IF(WEEKDAY(A148,2)&gt;5,"Hétvége","Munkanap")))</f>
        <v>Munkanap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IF(C148="Munkanap",'Beállítások'!$B$6,0)</f>
        <v>8</v>
      </c>
      <c r="J148" s="22">
        <f>H148+IF(OR(G148="Szabadság",G148="Betegszabadság",G148="Orvos",G148="Csúsztatás",G148="Kiküldetés"),I148,IF(G148="Fél nap szabadság",I148/2,0))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IF(YEAR(DATE('Beállítások'!$B$5,1,1)+144)='Beállítások'!$B$5,DATE('Beállítások'!$B$5,1,1)+144,"")</f>
        <v>46532</v>
      </c>
      <c r="B149" s="19">
        <f>A149</f>
        <v>46532</v>
      </c>
      <c r="C149" s="20" t="str">
        <f>IF(A149="","",IF(COUNTIF('Ünnepnapok'!$A$5:$A$88,A149)&gt;0,"Ünnepnap",IF(WEEKDAY(A149,2)&gt;5,"Hétvége","Munkanap")))</f>
        <v>Munkanap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IF(C149="Munkanap",'Beállítások'!$B$6,0)</f>
        <v>8</v>
      </c>
      <c r="J149" s="22">
        <f>H149+IF(OR(G149="Szabadság",G149="Betegszabadság",G149="Orvos",G149="Csúsztatás",G149="Kiküldetés"),I149,IF(G149="Fél nap szabadság",I149/2,0))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IF(YEAR(DATE('Beállítások'!$B$5,1,1)+145)='Beállítások'!$B$5,DATE('Beállítások'!$B$5,1,1)+145,"")</f>
        <v>46533</v>
      </c>
      <c r="B150" s="19">
        <f>A150</f>
        <v>46533</v>
      </c>
      <c r="C150" s="20" t="str">
        <f>IF(A150="","",IF(COUNTIF('Ünnepnapok'!$A$5:$A$88,A150)&gt;0,"Ünnepnap",IF(WEEKDAY(A150,2)&gt;5,"Hétvége","Munkanap")))</f>
        <v>Munkanap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IF(C150="Munkanap",'Beállítások'!$B$6,0)</f>
        <v>8</v>
      </c>
      <c r="J150" s="22">
        <f>H150+IF(OR(G150="Szabadság",G150="Betegszabadság",G150="Orvos",G150="Csúsztatás",G150="Kiküldetés"),I150,IF(G150="Fél nap szabadság",I150/2,0))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IF(YEAR(DATE('Beállítások'!$B$5,1,1)+146)='Beállítások'!$B$5,DATE('Beállítások'!$B$5,1,1)+146,"")</f>
        <v>46534</v>
      </c>
      <c r="B151" s="19">
        <f>A151</f>
        <v>46534</v>
      </c>
      <c r="C151" s="20" t="str">
        <f>IF(A151="","",IF(COUNTIF('Ünnepnapok'!$A$5:$A$88,A151)&gt;0,"Ünnepnap",IF(WEEKDAY(A151,2)&gt;5,"Hétvége","Munkanap")))</f>
        <v>Munkanap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IF(C151="Munkanap",'Beállítások'!$B$6,0)</f>
        <v>8</v>
      </c>
      <c r="J151" s="22">
        <f>H151+IF(OR(G151="Szabadság",G151="Betegszabadság",G151="Orvos",G151="Csúsztatás",G151="Kiküldetés"),I151,IF(G151="Fél nap szabadság",I151/2,0))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IF(YEAR(DATE('Beállítások'!$B$5,1,1)+147)='Beállítások'!$B$5,DATE('Beállítások'!$B$5,1,1)+147,"")</f>
        <v>46535</v>
      </c>
      <c r="B152" s="19">
        <f>A152</f>
        <v>46535</v>
      </c>
      <c r="C152" s="20" t="str">
        <f>IF(A152="","",IF(COUNTIF('Ünnepnapok'!$A$5:$A$88,A152)&gt;0,"Ünnepnap",IF(WEEKDAY(A152,2)&gt;5,"Hétvége","Munkanap")))</f>
        <v>Munkanap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IF(C152="Munkanap",'Beállítások'!$B$6,0)</f>
        <v>8</v>
      </c>
      <c r="J152" s="22">
        <f>H152+IF(OR(G152="Szabadság",G152="Betegszabadság",G152="Orvos",G152="Csúsztatás",G152="Kiküldetés"),I152,IF(G152="Fél nap szabadság",I152/2,0))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IF(YEAR(DATE('Beállítások'!$B$5,1,1)+148)='Beállítások'!$B$5,DATE('Beállítások'!$B$5,1,1)+148,"")</f>
        <v>46536</v>
      </c>
      <c r="B153" s="19">
        <f>A153</f>
        <v>46536</v>
      </c>
      <c r="C153" s="20" t="str">
        <f>IF(A153="","",IF(COUNTIF('Ünnepnapok'!$A$5:$A$88,A153)&gt;0,"Ünnepnap",IF(WEEKDAY(A153,2)&gt;5,"Hétvége","Munkanap")))</f>
        <v>Hétvége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IF(C153="Munkanap",'Beállítások'!$B$6,0)</f>
        <v>0</v>
      </c>
      <c r="J153" s="22">
        <f>H153+IF(OR(G153="Szabadság",G153="Betegszabadság",G153="Orvos",G153="Csúsztatás",G153="Kiküldetés"),I153,IF(G153="Fél nap szabadság",I153/2,0))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IF(YEAR(DATE('Beállítások'!$B$5,1,1)+149)='Beállítások'!$B$5,DATE('Beállítások'!$B$5,1,1)+149,"")</f>
        <v>46537</v>
      </c>
      <c r="B154" s="19">
        <f>A154</f>
        <v>46537</v>
      </c>
      <c r="C154" s="20" t="str">
        <f>IF(A154="","",IF(COUNTIF('Ünnepnapok'!$A$5:$A$88,A154)&gt;0,"Ünnepnap",IF(WEEKDAY(A154,2)&gt;5,"Hétvége","Munkanap")))</f>
        <v>Hétvége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IF(C154="Munkanap",'Beállítások'!$B$6,0)</f>
        <v>0</v>
      </c>
      <c r="J154" s="22">
        <f>H154+IF(OR(G154="Szabadság",G154="Betegszabadság",G154="Orvos",G154="Csúsztatás",G154="Kiküldetés"),I154,IF(G154="Fél nap szabadság",I154/2,0))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IF(YEAR(DATE('Beállítások'!$B$5,1,1)+150)='Beállítások'!$B$5,DATE('Beállítások'!$B$5,1,1)+150,"")</f>
        <v>46538</v>
      </c>
      <c r="B155" s="19">
        <f>A155</f>
        <v>46538</v>
      </c>
      <c r="C155" s="20" t="str">
        <f>IF(A155="","",IF(COUNTIF('Ünnepnapok'!$A$5:$A$88,A155)&gt;0,"Ünnepnap",IF(WEEKDAY(A155,2)&gt;5,"Hétvége","Munkanap")))</f>
        <v>Munkanap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IF(C155="Munkanap",'Beállítások'!$B$6,0)</f>
        <v>8</v>
      </c>
      <c r="J155" s="22">
        <f>H155+IF(OR(G155="Szabadság",G155="Betegszabadság",G155="Orvos",G155="Csúsztatás",G155="Kiküldetés"),I155,IF(G155="Fél nap szabadság",I155/2,0))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IF(YEAR(DATE('Beállítások'!$B$5,1,1)+151)='Beállítások'!$B$5,DATE('Beállítások'!$B$5,1,1)+151,"")</f>
        <v>46539</v>
      </c>
      <c r="B156" s="19">
        <f>A156</f>
        <v>46539</v>
      </c>
      <c r="C156" s="20" t="str">
        <f>IF(A156="","",IF(COUNTIF('Ünnepnapok'!$A$5:$A$88,A156)&gt;0,"Ünnepnap",IF(WEEKDAY(A156,2)&gt;5,"Hétvége","Munkanap")))</f>
        <v>Munkanap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IF(C156="Munkanap",'Beállítások'!$B$6,0)</f>
        <v>8</v>
      </c>
      <c r="J156" s="22">
        <f>H156+IF(OR(G156="Szabadság",G156="Betegszabadság",G156="Orvos",G156="Csúsztatás",G156="Kiküldetés"),I156,IF(G156="Fél nap szabadság",I156/2,0))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IF(YEAR(DATE('Beállítások'!$B$5,1,1)+152)='Beállítások'!$B$5,DATE('Beállítások'!$B$5,1,1)+152,"")</f>
        <v>46540</v>
      </c>
      <c r="B157" s="19">
        <f>A157</f>
        <v>46540</v>
      </c>
      <c r="C157" s="20" t="str">
        <f>IF(A157="","",IF(COUNTIF('Ünnepnapok'!$A$5:$A$88,A157)&gt;0,"Ünnepnap",IF(WEEKDAY(A157,2)&gt;5,"Hétvége","Munkanap")))</f>
        <v>Munkanap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IF(C157="Munkanap",'Beállítások'!$B$6,0)</f>
        <v>8</v>
      </c>
      <c r="J157" s="22">
        <f>H157+IF(OR(G157="Szabadság",G157="Betegszabadság",G157="Orvos",G157="Csúsztatás",G157="Kiküldetés"),I157,IF(G157="Fél nap szabadság",I157/2,0))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IF(YEAR(DATE('Beállítások'!$B$5,1,1)+153)='Beállítások'!$B$5,DATE('Beállítások'!$B$5,1,1)+153,"")</f>
        <v>46541</v>
      </c>
      <c r="B158" s="19">
        <f>A158</f>
        <v>46541</v>
      </c>
      <c r="C158" s="20" t="str">
        <f>IF(A158="","",IF(COUNTIF('Ünnepnapok'!$A$5:$A$88,A158)&gt;0,"Ünnepnap",IF(WEEKDAY(A158,2)&gt;5,"Hétvége","Munkanap")))</f>
        <v>Munkanap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IF(C158="Munkanap",'Beállítások'!$B$6,0)</f>
        <v>8</v>
      </c>
      <c r="J158" s="22">
        <f>H158+IF(OR(G158="Szabadság",G158="Betegszabadság",G158="Orvos",G158="Csúsztatás",G158="Kiküldetés"),I158,IF(G158="Fél nap szabadság",I158/2,0))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IF(YEAR(DATE('Beállítások'!$B$5,1,1)+154)='Beállítások'!$B$5,DATE('Beállítások'!$B$5,1,1)+154,"")</f>
        <v>46542</v>
      </c>
      <c r="B159" s="19">
        <f>A159</f>
        <v>46542</v>
      </c>
      <c r="C159" s="20" t="str">
        <f>IF(A159="","",IF(COUNTIF('Ünnepnapok'!$A$5:$A$88,A159)&gt;0,"Ünnepnap",IF(WEEKDAY(A159,2)&gt;5,"Hétvége","Munkanap")))</f>
        <v>Munkanap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IF(C159="Munkanap",'Beállítások'!$B$6,0)</f>
        <v>8</v>
      </c>
      <c r="J159" s="22">
        <f>H159+IF(OR(G159="Szabadság",G159="Betegszabadság",G159="Orvos",G159="Csúsztatás",G159="Kiküldetés"),I159,IF(G159="Fél nap szabadság",I159/2,0))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IF(YEAR(DATE('Beállítások'!$B$5,1,1)+155)='Beállítások'!$B$5,DATE('Beállítások'!$B$5,1,1)+155,"")</f>
        <v>46543</v>
      </c>
      <c r="B160" s="19">
        <f>A160</f>
        <v>46543</v>
      </c>
      <c r="C160" s="20" t="str">
        <f>IF(A160="","",IF(COUNTIF('Ünnepnapok'!$A$5:$A$88,A160)&gt;0,"Ünnepnap",IF(WEEKDAY(A160,2)&gt;5,"Hétvége","Munkanap")))</f>
        <v>Hétvége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IF(C160="Munkanap",'Beállítások'!$B$6,0)</f>
        <v>0</v>
      </c>
      <c r="J160" s="22">
        <f>H160+IF(OR(G160="Szabadság",G160="Betegszabadság",G160="Orvos",G160="Csúsztatás",G160="Kiküldetés"),I160,IF(G160="Fél nap szabadság",I160/2,0))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IF(YEAR(DATE('Beállítások'!$B$5,1,1)+156)='Beállítások'!$B$5,DATE('Beállítások'!$B$5,1,1)+156,"")</f>
        <v>46544</v>
      </c>
      <c r="B161" s="19">
        <f>A161</f>
        <v>46544</v>
      </c>
      <c r="C161" s="20" t="str">
        <f>IF(A161="","",IF(COUNTIF('Ünnepnapok'!$A$5:$A$88,A161)&gt;0,"Ünnepnap",IF(WEEKDAY(A161,2)&gt;5,"Hétvége","Munkanap")))</f>
        <v>Hétvége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IF(C161="Munkanap",'Beállítások'!$B$6,0)</f>
        <v>0</v>
      </c>
      <c r="J161" s="22">
        <f>H161+IF(OR(G161="Szabadság",G161="Betegszabadság",G161="Orvos",G161="Csúsztatás",G161="Kiküldetés"),I161,IF(G161="Fél nap szabadság",I161/2,0))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IF(YEAR(DATE('Beállítások'!$B$5,1,1)+157)='Beállítások'!$B$5,DATE('Beállítások'!$B$5,1,1)+157,"")</f>
        <v>46545</v>
      </c>
      <c r="B162" s="19">
        <f>A162</f>
        <v>46545</v>
      </c>
      <c r="C162" s="20" t="str">
        <f>IF(A162="","",IF(COUNTIF('Ünnepnapok'!$A$5:$A$88,A162)&gt;0,"Ünnepnap",IF(WEEKDAY(A162,2)&gt;5,"Hétvége","Munkanap")))</f>
        <v>Munkanap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IF(C162="Munkanap",'Beállítások'!$B$6,0)</f>
        <v>8</v>
      </c>
      <c r="J162" s="22">
        <f>H162+IF(OR(G162="Szabadság",G162="Betegszabadság",G162="Orvos",G162="Csúsztatás",G162="Kiküldetés"),I162,IF(G162="Fél nap szabadság",I162/2,0))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IF(YEAR(DATE('Beállítások'!$B$5,1,1)+158)='Beállítások'!$B$5,DATE('Beállítások'!$B$5,1,1)+158,"")</f>
        <v>46546</v>
      </c>
      <c r="B163" s="19">
        <f>A163</f>
        <v>46546</v>
      </c>
      <c r="C163" s="20" t="str">
        <f>IF(A163="","",IF(COUNTIF('Ünnepnapok'!$A$5:$A$88,A163)&gt;0,"Ünnepnap",IF(WEEKDAY(A163,2)&gt;5,"Hétvége","Munkanap")))</f>
        <v>Munkanap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IF(C163="Munkanap",'Beállítások'!$B$6,0)</f>
        <v>8</v>
      </c>
      <c r="J163" s="22">
        <f>H163+IF(OR(G163="Szabadság",G163="Betegszabadság",G163="Orvos",G163="Csúsztatás",G163="Kiküldetés"),I163,IF(G163="Fél nap szabadság",I163/2,0))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IF(YEAR(DATE('Beállítások'!$B$5,1,1)+159)='Beállítások'!$B$5,DATE('Beállítások'!$B$5,1,1)+159,"")</f>
        <v>46547</v>
      </c>
      <c r="B164" s="19">
        <f>A164</f>
        <v>46547</v>
      </c>
      <c r="C164" s="20" t="str">
        <f>IF(A164="","",IF(COUNTIF('Ünnepnapok'!$A$5:$A$88,A164)&gt;0,"Ünnepnap",IF(WEEKDAY(A164,2)&gt;5,"Hétvége","Munkanap")))</f>
        <v>Munkanap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IF(C164="Munkanap",'Beállítások'!$B$6,0)</f>
        <v>8</v>
      </c>
      <c r="J164" s="22">
        <f>H164+IF(OR(G164="Szabadság",G164="Betegszabadság",G164="Orvos",G164="Csúsztatás",G164="Kiküldetés"),I164,IF(G164="Fél nap szabadság",I164/2,0))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IF(YEAR(DATE('Beállítások'!$B$5,1,1)+160)='Beállítások'!$B$5,DATE('Beállítások'!$B$5,1,1)+160,"")</f>
        <v>46548</v>
      </c>
      <c r="B165" s="19">
        <f>A165</f>
        <v>46548</v>
      </c>
      <c r="C165" s="20" t="str">
        <f>IF(A165="","",IF(COUNTIF('Ünnepnapok'!$A$5:$A$88,A165)&gt;0,"Ünnepnap",IF(WEEKDAY(A165,2)&gt;5,"Hétvége","Munkanap")))</f>
        <v>Munkanap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IF(C165="Munkanap",'Beállítások'!$B$6,0)</f>
        <v>8</v>
      </c>
      <c r="J165" s="22">
        <f>H165+IF(OR(G165="Szabadság",G165="Betegszabadság",G165="Orvos",G165="Csúsztatás",G165="Kiküldetés"),I165,IF(G165="Fél nap szabadság",I165/2,0))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IF(YEAR(DATE('Beállítások'!$B$5,1,1)+161)='Beállítások'!$B$5,DATE('Beállítások'!$B$5,1,1)+161,"")</f>
        <v>46549</v>
      </c>
      <c r="B166" s="19">
        <f>A166</f>
        <v>46549</v>
      </c>
      <c r="C166" s="20" t="str">
        <f>IF(A166="","",IF(COUNTIF('Ünnepnapok'!$A$5:$A$88,A166)&gt;0,"Ünnepnap",IF(WEEKDAY(A166,2)&gt;5,"Hétvége","Munkanap")))</f>
        <v>Munkanap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IF(C166="Munkanap",'Beállítások'!$B$6,0)</f>
        <v>8</v>
      </c>
      <c r="J166" s="22">
        <f>H166+IF(OR(G166="Szabadság",G166="Betegszabadság",G166="Orvos",G166="Csúsztatás",G166="Kiküldetés"),I166,IF(G166="Fél nap szabadság",I166/2,0))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IF(YEAR(DATE('Beállítások'!$B$5,1,1)+162)='Beállítások'!$B$5,DATE('Beállítások'!$B$5,1,1)+162,"")</f>
        <v>46550</v>
      </c>
      <c r="B167" s="19">
        <f>A167</f>
        <v>46550</v>
      </c>
      <c r="C167" s="20" t="str">
        <f>IF(A167="","",IF(COUNTIF('Ünnepnapok'!$A$5:$A$88,A167)&gt;0,"Ünnepnap",IF(WEEKDAY(A167,2)&gt;5,"Hétvége","Munkanap")))</f>
        <v>Hétvége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IF(C167="Munkanap",'Beállítások'!$B$6,0)</f>
        <v>0</v>
      </c>
      <c r="J167" s="22">
        <f>H167+IF(OR(G167="Szabadság",G167="Betegszabadság",G167="Orvos",G167="Csúsztatás",G167="Kiküldetés"),I167,IF(G167="Fél nap szabadság",I167/2,0))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IF(YEAR(DATE('Beállítások'!$B$5,1,1)+163)='Beállítások'!$B$5,DATE('Beállítások'!$B$5,1,1)+163,"")</f>
        <v>46551</v>
      </c>
      <c r="B168" s="19">
        <f>A168</f>
        <v>46551</v>
      </c>
      <c r="C168" s="20" t="str">
        <f>IF(A168="","",IF(COUNTIF('Ünnepnapok'!$A$5:$A$88,A168)&gt;0,"Ünnepnap",IF(WEEKDAY(A168,2)&gt;5,"Hétvége","Munkanap")))</f>
        <v>Hétvége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IF(C168="Munkanap",'Beállítások'!$B$6,0)</f>
        <v>0</v>
      </c>
      <c r="J168" s="22">
        <f>H168+IF(OR(G168="Szabadság",G168="Betegszabadság",G168="Orvos",G168="Csúsztatás",G168="Kiküldetés"),I168,IF(G168="Fél nap szabadság",I168/2,0))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IF(YEAR(DATE('Beállítások'!$B$5,1,1)+164)='Beállítások'!$B$5,DATE('Beállítások'!$B$5,1,1)+164,"")</f>
        <v>46552</v>
      </c>
      <c r="B169" s="19">
        <f>A169</f>
        <v>46552</v>
      </c>
      <c r="C169" s="20" t="str">
        <f>IF(A169="","",IF(COUNTIF('Ünnepnapok'!$A$5:$A$88,A169)&gt;0,"Ünnepnap",IF(WEEKDAY(A169,2)&gt;5,"Hétvége","Munkanap")))</f>
        <v>Munkanap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IF(C169="Munkanap",'Beállítások'!$B$6,0)</f>
        <v>8</v>
      </c>
      <c r="J169" s="22">
        <f>H169+IF(OR(G169="Szabadság",G169="Betegszabadság",G169="Orvos",G169="Csúsztatás",G169="Kiküldetés"),I169,IF(G169="Fél nap szabadság",I169/2,0))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IF(YEAR(DATE('Beállítások'!$B$5,1,1)+165)='Beállítások'!$B$5,DATE('Beállítások'!$B$5,1,1)+165,"")</f>
        <v>46553</v>
      </c>
      <c r="B170" s="19">
        <f>A170</f>
        <v>46553</v>
      </c>
      <c r="C170" s="20" t="str">
        <f>IF(A170="","",IF(COUNTIF('Ünnepnapok'!$A$5:$A$88,A170)&gt;0,"Ünnepnap",IF(WEEKDAY(A170,2)&gt;5,"Hétvége","Munkanap")))</f>
        <v>Munkanap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IF(C170="Munkanap",'Beállítások'!$B$6,0)</f>
        <v>8</v>
      </c>
      <c r="J170" s="22">
        <f>H170+IF(OR(G170="Szabadság",G170="Betegszabadság",G170="Orvos",G170="Csúsztatás",G170="Kiküldetés"),I170,IF(G170="Fél nap szabadság",I170/2,0))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IF(YEAR(DATE('Beállítások'!$B$5,1,1)+166)='Beállítások'!$B$5,DATE('Beállítások'!$B$5,1,1)+166,"")</f>
        <v>46554</v>
      </c>
      <c r="B171" s="19">
        <f>A171</f>
        <v>46554</v>
      </c>
      <c r="C171" s="20" t="str">
        <f>IF(A171="","",IF(COUNTIF('Ünnepnapok'!$A$5:$A$88,A171)&gt;0,"Ünnepnap",IF(WEEKDAY(A171,2)&gt;5,"Hétvége","Munkanap")))</f>
        <v>Munkanap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IF(C171="Munkanap",'Beállítások'!$B$6,0)</f>
        <v>8</v>
      </c>
      <c r="J171" s="22">
        <f>H171+IF(OR(G171="Szabadság",G171="Betegszabadság",G171="Orvos",G171="Csúsztatás",G171="Kiküldetés"),I171,IF(G171="Fél nap szabadság",I171/2,0))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IF(YEAR(DATE('Beállítások'!$B$5,1,1)+167)='Beállítások'!$B$5,DATE('Beállítások'!$B$5,1,1)+167,"")</f>
        <v>46555</v>
      </c>
      <c r="B172" s="19">
        <f>A172</f>
        <v>46555</v>
      </c>
      <c r="C172" s="20" t="str">
        <f>IF(A172="","",IF(COUNTIF('Ünnepnapok'!$A$5:$A$88,A172)&gt;0,"Ünnepnap",IF(WEEKDAY(A172,2)&gt;5,"Hétvége","Munkanap")))</f>
        <v>Munkanap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IF(C172="Munkanap",'Beállítások'!$B$6,0)</f>
        <v>8</v>
      </c>
      <c r="J172" s="22">
        <f>H172+IF(OR(G172="Szabadság",G172="Betegszabadság",G172="Orvos",G172="Csúsztatás",G172="Kiküldetés"),I172,IF(G172="Fél nap szabadság",I172/2,0))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IF(YEAR(DATE('Beállítások'!$B$5,1,1)+168)='Beállítások'!$B$5,DATE('Beállítások'!$B$5,1,1)+168,"")</f>
        <v>46556</v>
      </c>
      <c r="B173" s="19">
        <f>A173</f>
        <v>46556</v>
      </c>
      <c r="C173" s="20" t="str">
        <f>IF(A173="","",IF(COUNTIF('Ünnepnapok'!$A$5:$A$88,A173)&gt;0,"Ünnepnap",IF(WEEKDAY(A173,2)&gt;5,"Hétvége","Munkanap")))</f>
        <v>Munkanap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IF(C173="Munkanap",'Beállítások'!$B$6,0)</f>
        <v>8</v>
      </c>
      <c r="J173" s="22">
        <f>H173+IF(OR(G173="Szabadság",G173="Betegszabadság",G173="Orvos",G173="Csúsztatás",G173="Kiküldetés"),I173,IF(G173="Fél nap szabadság",I173/2,0))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IF(YEAR(DATE('Beállítások'!$B$5,1,1)+169)='Beállítások'!$B$5,DATE('Beállítások'!$B$5,1,1)+169,"")</f>
        <v>46557</v>
      </c>
      <c r="B174" s="19">
        <f>A174</f>
        <v>46557</v>
      </c>
      <c r="C174" s="20" t="str">
        <f>IF(A174="","",IF(COUNTIF('Ünnepnapok'!$A$5:$A$88,A174)&gt;0,"Ünnepnap",IF(WEEKDAY(A174,2)&gt;5,"Hétvége","Munkanap")))</f>
        <v>Hétvége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IF(C174="Munkanap",'Beállítások'!$B$6,0)</f>
        <v>0</v>
      </c>
      <c r="J174" s="22">
        <f>H174+IF(OR(G174="Szabadság",G174="Betegszabadság",G174="Orvos",G174="Csúsztatás",G174="Kiküldetés"),I174,IF(G174="Fél nap szabadság",I174/2,0))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IF(YEAR(DATE('Beállítások'!$B$5,1,1)+170)='Beállítások'!$B$5,DATE('Beállítások'!$B$5,1,1)+170,"")</f>
        <v>46558</v>
      </c>
      <c r="B175" s="19">
        <f>A175</f>
        <v>46558</v>
      </c>
      <c r="C175" s="20" t="str">
        <f>IF(A175="","",IF(COUNTIF('Ünnepnapok'!$A$5:$A$88,A175)&gt;0,"Ünnepnap",IF(WEEKDAY(A175,2)&gt;5,"Hétvége","Munkanap")))</f>
        <v>Hétvége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IF(C175="Munkanap",'Beállítások'!$B$6,0)</f>
        <v>0</v>
      </c>
      <c r="J175" s="22">
        <f>H175+IF(OR(G175="Szabadság",G175="Betegszabadság",G175="Orvos",G175="Csúsztatás",G175="Kiküldetés"),I175,IF(G175="Fél nap szabadság",I175/2,0))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IF(YEAR(DATE('Beállítások'!$B$5,1,1)+171)='Beállítások'!$B$5,DATE('Beállítások'!$B$5,1,1)+171,"")</f>
        <v>46559</v>
      </c>
      <c r="B176" s="19">
        <f>A176</f>
        <v>46559</v>
      </c>
      <c r="C176" s="20" t="str">
        <f>IF(A176="","",IF(COUNTIF('Ünnepnapok'!$A$5:$A$88,A176)&gt;0,"Ünnepnap",IF(WEEKDAY(A176,2)&gt;5,"Hétvége","Munkanap")))</f>
        <v>Munkanap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IF(C176="Munkanap",'Beállítások'!$B$6,0)</f>
        <v>8</v>
      </c>
      <c r="J176" s="22">
        <f>H176+IF(OR(G176="Szabadság",G176="Betegszabadság",G176="Orvos",G176="Csúsztatás",G176="Kiküldetés"),I176,IF(G176="Fél nap szabadság",I176/2,0))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IF(YEAR(DATE('Beállítások'!$B$5,1,1)+172)='Beállítások'!$B$5,DATE('Beállítások'!$B$5,1,1)+172,"")</f>
        <v>46560</v>
      </c>
      <c r="B177" s="19">
        <f>A177</f>
        <v>46560</v>
      </c>
      <c r="C177" s="20" t="str">
        <f>IF(A177="","",IF(COUNTIF('Ünnepnapok'!$A$5:$A$88,A177)&gt;0,"Ünnepnap",IF(WEEKDAY(A177,2)&gt;5,"Hétvége","Munkanap")))</f>
        <v>Munkanap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IF(C177="Munkanap",'Beállítások'!$B$6,0)</f>
        <v>8</v>
      </c>
      <c r="J177" s="22">
        <f>H177+IF(OR(G177="Szabadság",G177="Betegszabadság",G177="Orvos",G177="Csúsztatás",G177="Kiküldetés"),I177,IF(G177="Fél nap szabadság",I177/2,0))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IF(YEAR(DATE('Beállítások'!$B$5,1,1)+173)='Beállítások'!$B$5,DATE('Beállítások'!$B$5,1,1)+173,"")</f>
        <v>46561</v>
      </c>
      <c r="B178" s="19">
        <f>A178</f>
        <v>46561</v>
      </c>
      <c r="C178" s="20" t="str">
        <f>IF(A178="","",IF(COUNTIF('Ünnepnapok'!$A$5:$A$88,A178)&gt;0,"Ünnepnap",IF(WEEKDAY(A178,2)&gt;5,"Hétvége","Munkanap")))</f>
        <v>Munkanap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IF(C178="Munkanap",'Beállítások'!$B$6,0)</f>
        <v>8</v>
      </c>
      <c r="J178" s="22">
        <f>H178+IF(OR(G178="Szabadság",G178="Betegszabadság",G178="Orvos",G178="Csúsztatás",G178="Kiküldetés"),I178,IF(G178="Fél nap szabadság",I178/2,0))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IF(YEAR(DATE('Beállítások'!$B$5,1,1)+174)='Beállítások'!$B$5,DATE('Beállítások'!$B$5,1,1)+174,"")</f>
        <v>46562</v>
      </c>
      <c r="B179" s="19">
        <f>A179</f>
        <v>46562</v>
      </c>
      <c r="C179" s="20" t="str">
        <f>IF(A179="","",IF(COUNTIF('Ünnepnapok'!$A$5:$A$88,A179)&gt;0,"Ünnepnap",IF(WEEKDAY(A179,2)&gt;5,"Hétvége","Munkanap")))</f>
        <v>Munkanap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IF(C179="Munkanap",'Beállítások'!$B$6,0)</f>
        <v>8</v>
      </c>
      <c r="J179" s="22">
        <f>H179+IF(OR(G179="Szabadság",G179="Betegszabadság",G179="Orvos",G179="Csúsztatás",G179="Kiküldetés"),I179,IF(G179="Fél nap szabadság",I179/2,0))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IF(YEAR(DATE('Beállítások'!$B$5,1,1)+175)='Beállítások'!$B$5,DATE('Beállítások'!$B$5,1,1)+175,"")</f>
        <v>46563</v>
      </c>
      <c r="B180" s="19">
        <f>A180</f>
        <v>46563</v>
      </c>
      <c r="C180" s="20" t="str">
        <f>IF(A180="","",IF(COUNTIF('Ünnepnapok'!$A$5:$A$88,A180)&gt;0,"Ünnepnap",IF(WEEKDAY(A180,2)&gt;5,"Hétvége","Munkanap")))</f>
        <v>Munkanap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IF(C180="Munkanap",'Beállítások'!$B$6,0)</f>
        <v>8</v>
      </c>
      <c r="J180" s="22">
        <f>H180+IF(OR(G180="Szabadság",G180="Betegszabadság",G180="Orvos",G180="Csúsztatás",G180="Kiküldetés"),I180,IF(G180="Fél nap szabadság",I180/2,0))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IF(YEAR(DATE('Beállítások'!$B$5,1,1)+176)='Beállítások'!$B$5,DATE('Beállítások'!$B$5,1,1)+176,"")</f>
        <v>46564</v>
      </c>
      <c r="B181" s="19">
        <f>A181</f>
        <v>46564</v>
      </c>
      <c r="C181" s="20" t="str">
        <f>IF(A181="","",IF(COUNTIF('Ünnepnapok'!$A$5:$A$88,A181)&gt;0,"Ünnepnap",IF(WEEKDAY(A181,2)&gt;5,"Hétvége","Munkanap")))</f>
        <v>Hétvége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IF(C181="Munkanap",'Beállítások'!$B$6,0)</f>
        <v>0</v>
      </c>
      <c r="J181" s="22">
        <f>H181+IF(OR(G181="Szabadság",G181="Betegszabadság",G181="Orvos",G181="Csúsztatás",G181="Kiküldetés"),I181,IF(G181="Fél nap szabadság",I181/2,0))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IF(YEAR(DATE('Beállítások'!$B$5,1,1)+177)='Beállítások'!$B$5,DATE('Beállítások'!$B$5,1,1)+177,"")</f>
        <v>46565</v>
      </c>
      <c r="B182" s="19">
        <f>A182</f>
        <v>46565</v>
      </c>
      <c r="C182" s="20" t="str">
        <f>IF(A182="","",IF(COUNTIF('Ünnepnapok'!$A$5:$A$88,A182)&gt;0,"Ünnepnap",IF(WEEKDAY(A182,2)&gt;5,"Hétvége","Munkanap")))</f>
        <v>Hétvége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IF(C182="Munkanap",'Beállítások'!$B$6,0)</f>
        <v>0</v>
      </c>
      <c r="J182" s="22">
        <f>H182+IF(OR(G182="Szabadság",G182="Betegszabadság",G182="Orvos",G182="Csúsztatás",G182="Kiküldetés"),I182,IF(G182="Fél nap szabadság",I182/2,0))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IF(YEAR(DATE('Beállítások'!$B$5,1,1)+178)='Beállítások'!$B$5,DATE('Beállítások'!$B$5,1,1)+178,"")</f>
        <v>46566</v>
      </c>
      <c r="B183" s="19">
        <f>A183</f>
        <v>46566</v>
      </c>
      <c r="C183" s="20" t="str">
        <f>IF(A183="","",IF(COUNTIF('Ünnepnapok'!$A$5:$A$88,A183)&gt;0,"Ünnepnap",IF(WEEKDAY(A183,2)&gt;5,"Hétvége","Munkanap")))</f>
        <v>Munkanap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IF(C183="Munkanap",'Beállítások'!$B$6,0)</f>
        <v>8</v>
      </c>
      <c r="J183" s="22">
        <f>H183+IF(OR(G183="Szabadság",G183="Betegszabadság",G183="Orvos",G183="Csúsztatás",G183="Kiküldetés"),I183,IF(G183="Fél nap szabadság",I183/2,0))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IF(YEAR(DATE('Beállítások'!$B$5,1,1)+179)='Beállítások'!$B$5,DATE('Beállítások'!$B$5,1,1)+179,"")</f>
        <v>46567</v>
      </c>
      <c r="B184" s="19">
        <f>A184</f>
        <v>46567</v>
      </c>
      <c r="C184" s="20" t="str">
        <f>IF(A184="","",IF(COUNTIF('Ünnepnapok'!$A$5:$A$88,A184)&gt;0,"Ünnepnap",IF(WEEKDAY(A184,2)&gt;5,"Hétvége","Munkanap")))</f>
        <v>Munkanap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IF(C184="Munkanap",'Beállítások'!$B$6,0)</f>
        <v>8</v>
      </c>
      <c r="J184" s="22">
        <f>H184+IF(OR(G184="Szabadság",G184="Betegszabadság",G184="Orvos",G184="Csúsztatás",G184="Kiküldetés"),I184,IF(G184="Fél nap szabadság",I184/2,0))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IF(YEAR(DATE('Beállítások'!$B$5,1,1)+180)='Beállítások'!$B$5,DATE('Beállítások'!$B$5,1,1)+180,"")</f>
        <v>46568</v>
      </c>
      <c r="B185" s="19">
        <f>A185</f>
        <v>46568</v>
      </c>
      <c r="C185" s="20" t="str">
        <f>IF(A185="","",IF(COUNTIF('Ünnepnapok'!$A$5:$A$88,A185)&gt;0,"Ünnepnap",IF(WEEKDAY(A185,2)&gt;5,"Hétvége","Munkanap")))</f>
        <v>Munkanap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IF(C185="Munkanap",'Beállítások'!$B$6,0)</f>
        <v>8</v>
      </c>
      <c r="J185" s="22">
        <f>H185+IF(OR(G185="Szabadság",G185="Betegszabadság",G185="Orvos",G185="Csúsztatás",G185="Kiküldetés"),I185,IF(G185="Fél nap szabadság",I185/2,0))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IF(YEAR(DATE('Beállítások'!$B$5,1,1)+181)='Beállítások'!$B$5,DATE('Beállítások'!$B$5,1,1)+181,"")</f>
        <v>46569</v>
      </c>
      <c r="B186" s="19">
        <f>A186</f>
        <v>46569</v>
      </c>
      <c r="C186" s="20" t="str">
        <f>IF(A186="","",IF(COUNTIF('Ünnepnapok'!$A$5:$A$88,A186)&gt;0,"Ünnepnap",IF(WEEKDAY(A186,2)&gt;5,"Hétvége","Munkanap")))</f>
        <v>Munkanap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IF(C186="Munkanap",'Beállítások'!$B$6,0)</f>
        <v>8</v>
      </c>
      <c r="J186" s="22">
        <f>H186+IF(OR(G186="Szabadság",G186="Betegszabadság",G186="Orvos",G186="Csúsztatás",G186="Kiküldetés"),I186,IF(G186="Fél nap szabadság",I186/2,0))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IF(YEAR(DATE('Beállítások'!$B$5,1,1)+182)='Beállítások'!$B$5,DATE('Beállítások'!$B$5,1,1)+182,"")</f>
        <v>46570</v>
      </c>
      <c r="B187" s="19">
        <f>A187</f>
        <v>46570</v>
      </c>
      <c r="C187" s="20" t="str">
        <f>IF(A187="","",IF(COUNTIF('Ünnepnapok'!$A$5:$A$88,A187)&gt;0,"Ünnepnap",IF(WEEKDAY(A187,2)&gt;5,"Hétvége","Munkanap")))</f>
        <v>Munkanap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IF(C187="Munkanap",'Beállítások'!$B$6,0)</f>
        <v>8</v>
      </c>
      <c r="J187" s="22">
        <f>H187+IF(OR(G187="Szabadság",G187="Betegszabadság",G187="Orvos",G187="Csúsztatás",G187="Kiküldetés"),I187,IF(G187="Fél nap szabadság",I187/2,0))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IF(YEAR(DATE('Beállítások'!$B$5,1,1)+183)='Beállítások'!$B$5,DATE('Beállítások'!$B$5,1,1)+183,"")</f>
        <v>46571</v>
      </c>
      <c r="B188" s="19">
        <f>A188</f>
        <v>46571</v>
      </c>
      <c r="C188" s="20" t="str">
        <f>IF(A188="","",IF(COUNTIF('Ünnepnapok'!$A$5:$A$88,A188)&gt;0,"Ünnepnap",IF(WEEKDAY(A188,2)&gt;5,"Hétvége","Munkanap")))</f>
        <v>Hétvége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IF(C188="Munkanap",'Beállítások'!$B$6,0)</f>
        <v>0</v>
      </c>
      <c r="J188" s="22">
        <f>H188+IF(OR(G188="Szabadság",G188="Betegszabadság",G188="Orvos",G188="Csúsztatás",G188="Kiküldetés"),I188,IF(G188="Fél nap szabadság",I188/2,0))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IF(YEAR(DATE('Beállítások'!$B$5,1,1)+184)='Beállítások'!$B$5,DATE('Beállítások'!$B$5,1,1)+184,"")</f>
        <v>46572</v>
      </c>
      <c r="B189" s="19">
        <f>A189</f>
        <v>46572</v>
      </c>
      <c r="C189" s="20" t="str">
        <f>IF(A189="","",IF(COUNTIF('Ünnepnapok'!$A$5:$A$88,A189)&gt;0,"Ünnepnap",IF(WEEKDAY(A189,2)&gt;5,"Hétvége","Munkanap")))</f>
        <v>Hétvége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IF(C189="Munkanap",'Beállítások'!$B$6,0)</f>
        <v>0</v>
      </c>
      <c r="J189" s="22">
        <f>H189+IF(OR(G189="Szabadság",G189="Betegszabadság",G189="Orvos",G189="Csúsztatás",G189="Kiküldetés"),I189,IF(G189="Fél nap szabadság",I189/2,0))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IF(YEAR(DATE('Beállítások'!$B$5,1,1)+185)='Beállítások'!$B$5,DATE('Beállítások'!$B$5,1,1)+185,"")</f>
        <v>46573</v>
      </c>
      <c r="B190" s="19">
        <f>A190</f>
        <v>46573</v>
      </c>
      <c r="C190" s="20" t="str">
        <f>IF(A190="","",IF(COUNTIF('Ünnepnapok'!$A$5:$A$88,A190)&gt;0,"Ünnepnap",IF(WEEKDAY(A190,2)&gt;5,"Hétvége","Munkanap")))</f>
        <v>Munkanap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IF(C190="Munkanap",'Beállítások'!$B$6,0)</f>
        <v>8</v>
      </c>
      <c r="J190" s="22">
        <f>H190+IF(OR(G190="Szabadság",G190="Betegszabadság",G190="Orvos",G190="Csúsztatás",G190="Kiküldetés"),I190,IF(G190="Fél nap szabadság",I190/2,0))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IF(YEAR(DATE('Beállítások'!$B$5,1,1)+186)='Beállítások'!$B$5,DATE('Beállítások'!$B$5,1,1)+186,"")</f>
        <v>46574</v>
      </c>
      <c r="B191" s="19">
        <f>A191</f>
        <v>46574</v>
      </c>
      <c r="C191" s="20" t="str">
        <f>IF(A191="","",IF(COUNTIF('Ünnepnapok'!$A$5:$A$88,A191)&gt;0,"Ünnepnap",IF(WEEKDAY(A191,2)&gt;5,"Hétvége","Munkanap")))</f>
        <v>Munkanap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IF(C191="Munkanap",'Beállítások'!$B$6,0)</f>
        <v>8</v>
      </c>
      <c r="J191" s="22">
        <f>H191+IF(OR(G191="Szabadság",G191="Betegszabadság",G191="Orvos",G191="Csúsztatás",G191="Kiküldetés"),I191,IF(G191="Fél nap szabadság",I191/2,0))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IF(YEAR(DATE('Beállítások'!$B$5,1,1)+187)='Beállítások'!$B$5,DATE('Beállítások'!$B$5,1,1)+187,"")</f>
        <v>46575</v>
      </c>
      <c r="B192" s="19">
        <f>A192</f>
        <v>46575</v>
      </c>
      <c r="C192" s="20" t="str">
        <f>IF(A192="","",IF(COUNTIF('Ünnepnapok'!$A$5:$A$88,A192)&gt;0,"Ünnepnap",IF(WEEKDAY(A192,2)&gt;5,"Hétvége","Munkanap")))</f>
        <v>Munkanap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IF(C192="Munkanap",'Beállítások'!$B$6,0)</f>
        <v>8</v>
      </c>
      <c r="J192" s="22">
        <f>H192+IF(OR(G192="Szabadság",G192="Betegszabadság",G192="Orvos",G192="Csúsztatás",G192="Kiküldetés"),I192,IF(G192="Fél nap szabadság",I192/2,0))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IF(YEAR(DATE('Beállítások'!$B$5,1,1)+188)='Beállítások'!$B$5,DATE('Beállítások'!$B$5,1,1)+188,"")</f>
        <v>46576</v>
      </c>
      <c r="B193" s="19">
        <f>A193</f>
        <v>46576</v>
      </c>
      <c r="C193" s="20" t="str">
        <f>IF(A193="","",IF(COUNTIF('Ünnepnapok'!$A$5:$A$88,A193)&gt;0,"Ünnepnap",IF(WEEKDAY(A193,2)&gt;5,"Hétvége","Munkanap")))</f>
        <v>Munkanap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IF(C193="Munkanap",'Beállítások'!$B$6,0)</f>
        <v>8</v>
      </c>
      <c r="J193" s="22">
        <f>H193+IF(OR(G193="Szabadság",G193="Betegszabadság",G193="Orvos",G193="Csúsztatás",G193="Kiküldetés"),I193,IF(G193="Fél nap szabadság",I193/2,0))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IF(YEAR(DATE('Beállítások'!$B$5,1,1)+189)='Beállítások'!$B$5,DATE('Beállítások'!$B$5,1,1)+189,"")</f>
        <v>46577</v>
      </c>
      <c r="B194" s="19">
        <f>A194</f>
        <v>46577</v>
      </c>
      <c r="C194" s="20" t="str">
        <f>IF(A194="","",IF(COUNTIF('Ünnepnapok'!$A$5:$A$88,A194)&gt;0,"Ünnepnap",IF(WEEKDAY(A194,2)&gt;5,"Hétvége","Munkanap")))</f>
        <v>Munkanap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IF(C194="Munkanap",'Beállítások'!$B$6,0)</f>
        <v>8</v>
      </c>
      <c r="J194" s="22">
        <f>H194+IF(OR(G194="Szabadság",G194="Betegszabadság",G194="Orvos",G194="Csúsztatás",G194="Kiküldetés"),I194,IF(G194="Fél nap szabadság",I194/2,0))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IF(YEAR(DATE('Beállítások'!$B$5,1,1)+190)='Beállítások'!$B$5,DATE('Beállítások'!$B$5,1,1)+190,"")</f>
        <v>46578</v>
      </c>
      <c r="B195" s="19">
        <f>A195</f>
        <v>46578</v>
      </c>
      <c r="C195" s="20" t="str">
        <f>IF(A195="","",IF(COUNTIF('Ünnepnapok'!$A$5:$A$88,A195)&gt;0,"Ünnepnap",IF(WEEKDAY(A195,2)&gt;5,"Hétvége","Munkanap")))</f>
        <v>Hétvége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IF(C195="Munkanap",'Beállítások'!$B$6,0)</f>
        <v>0</v>
      </c>
      <c r="J195" s="22">
        <f>H195+IF(OR(G195="Szabadság",G195="Betegszabadság",G195="Orvos",G195="Csúsztatás",G195="Kiküldetés"),I195,IF(G195="Fél nap szabadság",I195/2,0))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IF(YEAR(DATE('Beállítások'!$B$5,1,1)+191)='Beállítások'!$B$5,DATE('Beállítások'!$B$5,1,1)+191,"")</f>
        <v>46579</v>
      </c>
      <c r="B196" s="19">
        <f>A196</f>
        <v>46579</v>
      </c>
      <c r="C196" s="20" t="str">
        <f>IF(A196="","",IF(COUNTIF('Ünnepnapok'!$A$5:$A$88,A196)&gt;0,"Ünnepnap",IF(WEEKDAY(A196,2)&gt;5,"Hétvége","Munkanap")))</f>
        <v>Hétvége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IF(C196="Munkanap",'Beállítások'!$B$6,0)</f>
        <v>0</v>
      </c>
      <c r="J196" s="22">
        <f>H196+IF(OR(G196="Szabadság",G196="Betegszabadság",G196="Orvos",G196="Csúsztatás",G196="Kiküldetés"),I196,IF(G196="Fél nap szabadság",I196/2,0))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IF(YEAR(DATE('Beállítások'!$B$5,1,1)+192)='Beállítások'!$B$5,DATE('Beállítások'!$B$5,1,1)+192,"")</f>
        <v>46580</v>
      </c>
      <c r="B197" s="19">
        <f>A197</f>
        <v>46580</v>
      </c>
      <c r="C197" s="20" t="str">
        <f>IF(A197="","",IF(COUNTIF('Ünnepnapok'!$A$5:$A$88,A197)&gt;0,"Ünnepnap",IF(WEEKDAY(A197,2)&gt;5,"Hétvége","Munkanap")))</f>
        <v>Munkanap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IF(C197="Munkanap",'Beállítások'!$B$6,0)</f>
        <v>8</v>
      </c>
      <c r="J197" s="22">
        <f>H197+IF(OR(G197="Szabadság",G197="Betegszabadság",G197="Orvos",G197="Csúsztatás",G197="Kiküldetés"),I197,IF(G197="Fél nap szabadság",I197/2,0))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IF(YEAR(DATE('Beállítások'!$B$5,1,1)+193)='Beállítások'!$B$5,DATE('Beállítások'!$B$5,1,1)+193,"")</f>
        <v>46581</v>
      </c>
      <c r="B198" s="19">
        <f>A198</f>
        <v>46581</v>
      </c>
      <c r="C198" s="20" t="str">
        <f>IF(A198="","",IF(COUNTIF('Ünnepnapok'!$A$5:$A$88,A198)&gt;0,"Ünnepnap",IF(WEEKDAY(A198,2)&gt;5,"Hétvége","Munkanap")))</f>
        <v>Munkanap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IF(C198="Munkanap",'Beállítások'!$B$6,0)</f>
        <v>8</v>
      </c>
      <c r="J198" s="22">
        <f>H198+IF(OR(G198="Szabadság",G198="Betegszabadság",G198="Orvos",G198="Csúsztatás",G198="Kiküldetés"),I198,IF(G198="Fél nap szabadság",I198/2,0))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IF(YEAR(DATE('Beállítások'!$B$5,1,1)+194)='Beállítások'!$B$5,DATE('Beállítások'!$B$5,1,1)+194,"")</f>
        <v>46582</v>
      </c>
      <c r="B199" s="19">
        <f>A199</f>
        <v>46582</v>
      </c>
      <c r="C199" s="20" t="str">
        <f>IF(A199="","",IF(COUNTIF('Ünnepnapok'!$A$5:$A$88,A199)&gt;0,"Ünnepnap",IF(WEEKDAY(A199,2)&gt;5,"Hétvége","Munkanap")))</f>
        <v>Munkanap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IF(C199="Munkanap",'Beállítások'!$B$6,0)</f>
        <v>8</v>
      </c>
      <c r="J199" s="22">
        <f>H199+IF(OR(G199="Szabadság",G199="Betegszabadság",G199="Orvos",G199="Csúsztatás",G199="Kiküldetés"),I199,IF(G199="Fél nap szabadság",I199/2,0))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IF(YEAR(DATE('Beállítások'!$B$5,1,1)+195)='Beállítások'!$B$5,DATE('Beállítások'!$B$5,1,1)+195,"")</f>
        <v>46583</v>
      </c>
      <c r="B200" s="19">
        <f>A200</f>
        <v>46583</v>
      </c>
      <c r="C200" s="20" t="str">
        <f>IF(A200="","",IF(COUNTIF('Ünnepnapok'!$A$5:$A$88,A200)&gt;0,"Ünnepnap",IF(WEEKDAY(A200,2)&gt;5,"Hétvége","Munkanap")))</f>
        <v>Munkanap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IF(C200="Munkanap",'Beállítások'!$B$6,0)</f>
        <v>8</v>
      </c>
      <c r="J200" s="22">
        <f>H200+IF(OR(G200="Szabadság",G200="Betegszabadság",G200="Orvos",G200="Csúsztatás",G200="Kiküldetés"),I200,IF(G200="Fél nap szabadság",I200/2,0))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IF(YEAR(DATE('Beállítások'!$B$5,1,1)+196)='Beállítások'!$B$5,DATE('Beállítások'!$B$5,1,1)+196,"")</f>
        <v>46584</v>
      </c>
      <c r="B201" s="19">
        <f>A201</f>
        <v>46584</v>
      </c>
      <c r="C201" s="20" t="str">
        <f>IF(A201="","",IF(COUNTIF('Ünnepnapok'!$A$5:$A$88,A201)&gt;0,"Ünnepnap",IF(WEEKDAY(A201,2)&gt;5,"Hétvége","Munkanap")))</f>
        <v>Munkanap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IF(C201="Munkanap",'Beállítások'!$B$6,0)</f>
        <v>8</v>
      </c>
      <c r="J201" s="22">
        <f>H201+IF(OR(G201="Szabadság",G201="Betegszabadság",G201="Orvos",G201="Csúsztatás",G201="Kiküldetés"),I201,IF(G201="Fél nap szabadság",I201/2,0))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IF(YEAR(DATE('Beállítások'!$B$5,1,1)+197)='Beállítások'!$B$5,DATE('Beállítások'!$B$5,1,1)+197,"")</f>
        <v>46585</v>
      </c>
      <c r="B202" s="19">
        <f>A202</f>
        <v>46585</v>
      </c>
      <c r="C202" s="20" t="str">
        <f>IF(A202="","",IF(COUNTIF('Ünnepnapok'!$A$5:$A$88,A202)&gt;0,"Ünnepnap",IF(WEEKDAY(A202,2)&gt;5,"Hétvége","Munkanap")))</f>
        <v>Hétvége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IF(C202="Munkanap",'Beállítások'!$B$6,0)</f>
        <v>0</v>
      </c>
      <c r="J202" s="22">
        <f>H202+IF(OR(G202="Szabadság",G202="Betegszabadság",G202="Orvos",G202="Csúsztatás",G202="Kiküldetés"),I202,IF(G202="Fél nap szabadság",I202/2,0))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IF(YEAR(DATE('Beállítások'!$B$5,1,1)+198)='Beállítások'!$B$5,DATE('Beállítások'!$B$5,1,1)+198,"")</f>
        <v>46586</v>
      </c>
      <c r="B203" s="19">
        <f>A203</f>
        <v>46586</v>
      </c>
      <c r="C203" s="20" t="str">
        <f>IF(A203="","",IF(COUNTIF('Ünnepnapok'!$A$5:$A$88,A203)&gt;0,"Ünnepnap",IF(WEEKDAY(A203,2)&gt;5,"Hétvége","Munkanap")))</f>
        <v>Hétvége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IF(C203="Munkanap",'Beállítások'!$B$6,0)</f>
        <v>0</v>
      </c>
      <c r="J203" s="22">
        <f>H203+IF(OR(G203="Szabadság",G203="Betegszabadság",G203="Orvos",G203="Csúsztatás",G203="Kiküldetés"),I203,IF(G203="Fél nap szabadság",I203/2,0))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IF(YEAR(DATE('Beállítások'!$B$5,1,1)+199)='Beállítások'!$B$5,DATE('Beállítások'!$B$5,1,1)+199,"")</f>
        <v>46587</v>
      </c>
      <c r="B204" s="19">
        <f>A204</f>
        <v>46587</v>
      </c>
      <c r="C204" s="20" t="str">
        <f>IF(A204="","",IF(COUNTIF('Ünnepnapok'!$A$5:$A$88,A204)&gt;0,"Ünnepnap",IF(WEEKDAY(A204,2)&gt;5,"Hétvége","Munkanap")))</f>
        <v>Munkanap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IF(C204="Munkanap",'Beállítások'!$B$6,0)</f>
        <v>8</v>
      </c>
      <c r="J204" s="22">
        <f>H204+IF(OR(G204="Szabadság",G204="Betegszabadság",G204="Orvos",G204="Csúsztatás",G204="Kiküldetés"),I204,IF(G204="Fél nap szabadság",I204/2,0))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IF(YEAR(DATE('Beállítások'!$B$5,1,1)+200)='Beállítások'!$B$5,DATE('Beállítások'!$B$5,1,1)+200,"")</f>
        <v>46588</v>
      </c>
      <c r="B205" s="19">
        <f>A205</f>
        <v>46588</v>
      </c>
      <c r="C205" s="20" t="str">
        <f>IF(A205="","",IF(COUNTIF('Ünnepnapok'!$A$5:$A$88,A205)&gt;0,"Ünnepnap",IF(WEEKDAY(A205,2)&gt;5,"Hétvége","Munkanap")))</f>
        <v>Munkanap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IF(C205="Munkanap",'Beállítások'!$B$6,0)</f>
        <v>8</v>
      </c>
      <c r="J205" s="22">
        <f>H205+IF(OR(G205="Szabadság",G205="Betegszabadság",G205="Orvos",G205="Csúsztatás",G205="Kiküldetés"),I205,IF(G205="Fél nap szabadság",I205/2,0))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IF(YEAR(DATE('Beállítások'!$B$5,1,1)+201)='Beállítások'!$B$5,DATE('Beállítások'!$B$5,1,1)+201,"")</f>
        <v>46589</v>
      </c>
      <c r="B206" s="19">
        <f>A206</f>
        <v>46589</v>
      </c>
      <c r="C206" s="20" t="str">
        <f>IF(A206="","",IF(COUNTIF('Ünnepnapok'!$A$5:$A$88,A206)&gt;0,"Ünnepnap",IF(WEEKDAY(A206,2)&gt;5,"Hétvége","Munkanap")))</f>
        <v>Munkanap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IF(C206="Munkanap",'Beállítások'!$B$6,0)</f>
        <v>8</v>
      </c>
      <c r="J206" s="22">
        <f>H206+IF(OR(G206="Szabadság",G206="Betegszabadság",G206="Orvos",G206="Csúsztatás",G206="Kiküldetés"),I206,IF(G206="Fél nap szabadság",I206/2,0))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IF(YEAR(DATE('Beállítások'!$B$5,1,1)+202)='Beállítások'!$B$5,DATE('Beállítások'!$B$5,1,1)+202,"")</f>
        <v>46590</v>
      </c>
      <c r="B207" s="19">
        <f>A207</f>
        <v>46590</v>
      </c>
      <c r="C207" s="20" t="str">
        <f>IF(A207="","",IF(COUNTIF('Ünnepnapok'!$A$5:$A$88,A207)&gt;0,"Ünnepnap",IF(WEEKDAY(A207,2)&gt;5,"Hétvége","Munkanap")))</f>
        <v>Munkanap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IF(C207="Munkanap",'Beállítások'!$B$6,0)</f>
        <v>8</v>
      </c>
      <c r="J207" s="22">
        <f>H207+IF(OR(G207="Szabadság",G207="Betegszabadság",G207="Orvos",G207="Csúsztatás",G207="Kiküldetés"),I207,IF(G207="Fél nap szabadság",I207/2,0))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IF(YEAR(DATE('Beállítások'!$B$5,1,1)+203)='Beállítások'!$B$5,DATE('Beállítások'!$B$5,1,1)+203,"")</f>
        <v>46591</v>
      </c>
      <c r="B208" s="19">
        <f>A208</f>
        <v>46591</v>
      </c>
      <c r="C208" s="20" t="str">
        <f>IF(A208="","",IF(COUNTIF('Ünnepnapok'!$A$5:$A$88,A208)&gt;0,"Ünnepnap",IF(WEEKDAY(A208,2)&gt;5,"Hétvége","Munkanap")))</f>
        <v>Munkanap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IF(C208="Munkanap",'Beállítások'!$B$6,0)</f>
        <v>8</v>
      </c>
      <c r="J208" s="22">
        <f>H208+IF(OR(G208="Szabadság",G208="Betegszabadság",G208="Orvos",G208="Csúsztatás",G208="Kiküldetés"),I208,IF(G208="Fél nap szabadság",I208/2,0))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IF(YEAR(DATE('Beállítások'!$B$5,1,1)+204)='Beállítások'!$B$5,DATE('Beállítások'!$B$5,1,1)+204,"")</f>
        <v>46592</v>
      </c>
      <c r="B209" s="19">
        <f>A209</f>
        <v>46592</v>
      </c>
      <c r="C209" s="20" t="str">
        <f>IF(A209="","",IF(COUNTIF('Ünnepnapok'!$A$5:$A$88,A209)&gt;0,"Ünnepnap",IF(WEEKDAY(A209,2)&gt;5,"Hétvége","Munkanap")))</f>
        <v>Hétvége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IF(C209="Munkanap",'Beállítások'!$B$6,0)</f>
        <v>0</v>
      </c>
      <c r="J209" s="22">
        <f>H209+IF(OR(G209="Szabadság",G209="Betegszabadság",G209="Orvos",G209="Csúsztatás",G209="Kiküldetés"),I209,IF(G209="Fél nap szabadság",I209/2,0))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IF(YEAR(DATE('Beállítások'!$B$5,1,1)+205)='Beállítások'!$B$5,DATE('Beállítások'!$B$5,1,1)+205,"")</f>
        <v>46593</v>
      </c>
      <c r="B210" s="19">
        <f>A210</f>
        <v>46593</v>
      </c>
      <c r="C210" s="20" t="str">
        <f>IF(A210="","",IF(COUNTIF('Ünnepnapok'!$A$5:$A$88,A210)&gt;0,"Ünnepnap",IF(WEEKDAY(A210,2)&gt;5,"Hétvége","Munkanap")))</f>
        <v>Hétvége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IF(C210="Munkanap",'Beállítások'!$B$6,0)</f>
        <v>0</v>
      </c>
      <c r="J210" s="22">
        <f>H210+IF(OR(G210="Szabadság",G210="Betegszabadság",G210="Orvos",G210="Csúsztatás",G210="Kiküldetés"),I210,IF(G210="Fél nap szabadság",I210/2,0))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IF(YEAR(DATE('Beállítások'!$B$5,1,1)+206)='Beállítások'!$B$5,DATE('Beállítások'!$B$5,1,1)+206,"")</f>
        <v>46594</v>
      </c>
      <c r="B211" s="19">
        <f>A211</f>
        <v>46594</v>
      </c>
      <c r="C211" s="20" t="str">
        <f>IF(A211="","",IF(COUNTIF('Ünnepnapok'!$A$5:$A$88,A211)&gt;0,"Ünnepnap",IF(WEEKDAY(A211,2)&gt;5,"Hétvége","Munkanap")))</f>
        <v>Munkanap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IF(C211="Munkanap",'Beállítások'!$B$6,0)</f>
        <v>8</v>
      </c>
      <c r="J211" s="22">
        <f>H211+IF(OR(G211="Szabadság",G211="Betegszabadság",G211="Orvos",G211="Csúsztatás",G211="Kiküldetés"),I211,IF(G211="Fél nap szabadság",I211/2,0))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IF(YEAR(DATE('Beállítások'!$B$5,1,1)+207)='Beállítások'!$B$5,DATE('Beállítások'!$B$5,1,1)+207,"")</f>
        <v>46595</v>
      </c>
      <c r="B212" s="19">
        <f>A212</f>
        <v>46595</v>
      </c>
      <c r="C212" s="20" t="str">
        <f>IF(A212="","",IF(COUNTIF('Ünnepnapok'!$A$5:$A$88,A212)&gt;0,"Ünnepnap",IF(WEEKDAY(A212,2)&gt;5,"Hétvége","Munkanap")))</f>
        <v>Munkanap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IF(C212="Munkanap",'Beállítások'!$B$6,0)</f>
        <v>8</v>
      </c>
      <c r="J212" s="22">
        <f>H212+IF(OR(G212="Szabadság",G212="Betegszabadság",G212="Orvos",G212="Csúsztatás",G212="Kiküldetés"),I212,IF(G212="Fél nap szabadság",I212/2,0))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IF(YEAR(DATE('Beállítások'!$B$5,1,1)+208)='Beállítások'!$B$5,DATE('Beállítások'!$B$5,1,1)+208,"")</f>
        <v>46596</v>
      </c>
      <c r="B213" s="19">
        <f>A213</f>
        <v>46596</v>
      </c>
      <c r="C213" s="20" t="str">
        <f>IF(A213="","",IF(COUNTIF('Ünnepnapok'!$A$5:$A$88,A213)&gt;0,"Ünnepnap",IF(WEEKDAY(A213,2)&gt;5,"Hétvége","Munkanap")))</f>
        <v>Munkanap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IF(C213="Munkanap",'Beállítások'!$B$6,0)</f>
        <v>8</v>
      </c>
      <c r="J213" s="22">
        <f>H213+IF(OR(G213="Szabadság",G213="Betegszabadság",G213="Orvos",G213="Csúsztatás",G213="Kiküldetés"),I213,IF(G213="Fél nap szabadság",I213/2,0))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IF(YEAR(DATE('Beállítások'!$B$5,1,1)+209)='Beállítások'!$B$5,DATE('Beállítások'!$B$5,1,1)+209,"")</f>
        <v>46597</v>
      </c>
      <c r="B214" s="19">
        <f>A214</f>
        <v>46597</v>
      </c>
      <c r="C214" s="20" t="str">
        <f>IF(A214="","",IF(COUNTIF('Ünnepnapok'!$A$5:$A$88,A214)&gt;0,"Ünnepnap",IF(WEEKDAY(A214,2)&gt;5,"Hétvége","Munkanap")))</f>
        <v>Munkanap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IF(C214="Munkanap",'Beállítások'!$B$6,0)</f>
        <v>8</v>
      </c>
      <c r="J214" s="22">
        <f>H214+IF(OR(G214="Szabadság",G214="Betegszabadság",G214="Orvos",G214="Csúsztatás",G214="Kiküldetés"),I214,IF(G214="Fél nap szabadság",I214/2,0))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IF(YEAR(DATE('Beállítások'!$B$5,1,1)+210)='Beállítások'!$B$5,DATE('Beállítások'!$B$5,1,1)+210,"")</f>
        <v>46598</v>
      </c>
      <c r="B215" s="19">
        <f>A215</f>
        <v>46598</v>
      </c>
      <c r="C215" s="20" t="str">
        <f>IF(A215="","",IF(COUNTIF('Ünnepnapok'!$A$5:$A$88,A215)&gt;0,"Ünnepnap",IF(WEEKDAY(A215,2)&gt;5,"Hétvége","Munkanap")))</f>
        <v>Munkanap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IF(C215="Munkanap",'Beállítások'!$B$6,0)</f>
        <v>8</v>
      </c>
      <c r="J215" s="22">
        <f>H215+IF(OR(G215="Szabadság",G215="Betegszabadság",G215="Orvos",G215="Csúsztatás",G215="Kiküldetés"),I215,IF(G215="Fél nap szabadság",I215/2,0))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IF(YEAR(DATE('Beállítások'!$B$5,1,1)+211)='Beállítások'!$B$5,DATE('Beállítások'!$B$5,1,1)+211,"")</f>
        <v>46599</v>
      </c>
      <c r="B216" s="19">
        <f>A216</f>
        <v>46599</v>
      </c>
      <c r="C216" s="20" t="str">
        <f>IF(A216="","",IF(COUNTIF('Ünnepnapok'!$A$5:$A$88,A216)&gt;0,"Ünnepnap",IF(WEEKDAY(A216,2)&gt;5,"Hétvége","Munkanap")))</f>
        <v>Hétvége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IF(C216="Munkanap",'Beállítások'!$B$6,0)</f>
        <v>0</v>
      </c>
      <c r="J216" s="22">
        <f>H216+IF(OR(G216="Szabadság",G216="Betegszabadság",G216="Orvos",G216="Csúsztatás",G216="Kiküldetés"),I216,IF(G216="Fél nap szabadság",I216/2,0))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IF(YEAR(DATE('Beállítások'!$B$5,1,1)+212)='Beállítások'!$B$5,DATE('Beállítások'!$B$5,1,1)+212,"")</f>
        <v>46600</v>
      </c>
      <c r="B217" s="19">
        <f>A217</f>
        <v>46600</v>
      </c>
      <c r="C217" s="20" t="str">
        <f>IF(A217="","",IF(COUNTIF('Ünnepnapok'!$A$5:$A$88,A217)&gt;0,"Ünnepnap",IF(WEEKDAY(A217,2)&gt;5,"Hétvége","Munkanap")))</f>
        <v>Hétvége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IF(C217="Munkanap",'Beállítások'!$B$6,0)</f>
        <v>0</v>
      </c>
      <c r="J217" s="22">
        <f>H217+IF(OR(G217="Szabadság",G217="Betegszabadság",G217="Orvos",G217="Csúsztatás",G217="Kiküldetés"),I217,IF(G217="Fél nap szabadság",I217/2,0))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IF(YEAR(DATE('Beállítások'!$B$5,1,1)+213)='Beállítások'!$B$5,DATE('Beállítások'!$B$5,1,1)+213,"")</f>
        <v>46601</v>
      </c>
      <c r="B218" s="19">
        <f>A218</f>
        <v>46601</v>
      </c>
      <c r="C218" s="20" t="str">
        <f>IF(A218="","",IF(COUNTIF('Ünnepnapok'!$A$5:$A$88,A218)&gt;0,"Ünnepnap",IF(WEEKDAY(A218,2)&gt;5,"Hétvége","Munkanap")))</f>
        <v>Munkanap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IF(C218="Munkanap",'Beállítások'!$B$6,0)</f>
        <v>8</v>
      </c>
      <c r="J218" s="22">
        <f>H218+IF(OR(G218="Szabadság",G218="Betegszabadság",G218="Orvos",G218="Csúsztatás",G218="Kiküldetés"),I218,IF(G218="Fél nap szabadság",I218/2,0))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IF(YEAR(DATE('Beállítások'!$B$5,1,1)+214)='Beállítások'!$B$5,DATE('Beállítások'!$B$5,1,1)+214,"")</f>
        <v>46602</v>
      </c>
      <c r="B219" s="19">
        <f>A219</f>
        <v>46602</v>
      </c>
      <c r="C219" s="20" t="str">
        <f>IF(A219="","",IF(COUNTIF('Ünnepnapok'!$A$5:$A$88,A219)&gt;0,"Ünnepnap",IF(WEEKDAY(A219,2)&gt;5,"Hétvége","Munkanap")))</f>
        <v>Munkanap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IF(C219="Munkanap",'Beállítások'!$B$6,0)</f>
        <v>8</v>
      </c>
      <c r="J219" s="22">
        <f>H219+IF(OR(G219="Szabadság",G219="Betegszabadság",G219="Orvos",G219="Csúsztatás",G219="Kiküldetés"),I219,IF(G219="Fél nap szabadság",I219/2,0))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IF(YEAR(DATE('Beállítások'!$B$5,1,1)+215)='Beállítások'!$B$5,DATE('Beállítások'!$B$5,1,1)+215,"")</f>
        <v>46603</v>
      </c>
      <c r="B220" s="19">
        <f>A220</f>
        <v>46603</v>
      </c>
      <c r="C220" s="20" t="str">
        <f>IF(A220="","",IF(COUNTIF('Ünnepnapok'!$A$5:$A$88,A220)&gt;0,"Ünnepnap",IF(WEEKDAY(A220,2)&gt;5,"Hétvége","Munkanap")))</f>
        <v>Munkanap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IF(C220="Munkanap",'Beállítások'!$B$6,0)</f>
        <v>8</v>
      </c>
      <c r="J220" s="22">
        <f>H220+IF(OR(G220="Szabadság",G220="Betegszabadság",G220="Orvos",G220="Csúsztatás",G220="Kiküldetés"),I220,IF(G220="Fél nap szabadság",I220/2,0))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IF(YEAR(DATE('Beállítások'!$B$5,1,1)+216)='Beállítások'!$B$5,DATE('Beállítások'!$B$5,1,1)+216,"")</f>
        <v>46604</v>
      </c>
      <c r="B221" s="19">
        <f>A221</f>
        <v>46604</v>
      </c>
      <c r="C221" s="20" t="str">
        <f>IF(A221="","",IF(COUNTIF('Ünnepnapok'!$A$5:$A$88,A221)&gt;0,"Ünnepnap",IF(WEEKDAY(A221,2)&gt;5,"Hétvége","Munkanap")))</f>
        <v>Munkanap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IF(C221="Munkanap",'Beállítások'!$B$6,0)</f>
        <v>8</v>
      </c>
      <c r="J221" s="22">
        <f>H221+IF(OR(G221="Szabadság",G221="Betegszabadság",G221="Orvos",G221="Csúsztatás",G221="Kiküldetés"),I221,IF(G221="Fél nap szabadság",I221/2,0))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IF(YEAR(DATE('Beállítások'!$B$5,1,1)+217)='Beállítások'!$B$5,DATE('Beállítások'!$B$5,1,1)+217,"")</f>
        <v>46605</v>
      </c>
      <c r="B222" s="19">
        <f>A222</f>
        <v>46605</v>
      </c>
      <c r="C222" s="20" t="str">
        <f>IF(A222="","",IF(COUNTIF('Ünnepnapok'!$A$5:$A$88,A222)&gt;0,"Ünnepnap",IF(WEEKDAY(A222,2)&gt;5,"Hétvége","Munkanap")))</f>
        <v>Munkanap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IF(C222="Munkanap",'Beállítások'!$B$6,0)</f>
        <v>8</v>
      </c>
      <c r="J222" s="22">
        <f>H222+IF(OR(G222="Szabadság",G222="Betegszabadság",G222="Orvos",G222="Csúsztatás",G222="Kiküldetés"),I222,IF(G222="Fél nap szabadság",I222/2,0))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IF(YEAR(DATE('Beállítások'!$B$5,1,1)+218)='Beállítások'!$B$5,DATE('Beállítások'!$B$5,1,1)+218,"")</f>
        <v>46606</v>
      </c>
      <c r="B223" s="19">
        <f>A223</f>
        <v>46606</v>
      </c>
      <c r="C223" s="20" t="str">
        <f>IF(A223="","",IF(COUNTIF('Ünnepnapok'!$A$5:$A$88,A223)&gt;0,"Ünnepnap",IF(WEEKDAY(A223,2)&gt;5,"Hétvége","Munkanap")))</f>
        <v>Hétvége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IF(C223="Munkanap",'Beállítások'!$B$6,0)</f>
        <v>0</v>
      </c>
      <c r="J223" s="22">
        <f>H223+IF(OR(G223="Szabadság",G223="Betegszabadság",G223="Orvos",G223="Csúsztatás",G223="Kiküldetés"),I223,IF(G223="Fél nap szabadság",I223/2,0))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IF(YEAR(DATE('Beállítások'!$B$5,1,1)+219)='Beállítások'!$B$5,DATE('Beállítások'!$B$5,1,1)+219,"")</f>
        <v>46607</v>
      </c>
      <c r="B224" s="19">
        <f>A224</f>
        <v>46607</v>
      </c>
      <c r="C224" s="20" t="str">
        <f>IF(A224="","",IF(COUNTIF('Ünnepnapok'!$A$5:$A$88,A224)&gt;0,"Ünnepnap",IF(WEEKDAY(A224,2)&gt;5,"Hétvége","Munkanap")))</f>
        <v>Hétvége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IF(C224="Munkanap",'Beállítások'!$B$6,0)</f>
        <v>0</v>
      </c>
      <c r="J224" s="22">
        <f>H224+IF(OR(G224="Szabadság",G224="Betegszabadság",G224="Orvos",G224="Csúsztatás",G224="Kiküldetés"),I224,IF(G224="Fél nap szabadság",I224/2,0))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IF(YEAR(DATE('Beállítások'!$B$5,1,1)+220)='Beállítások'!$B$5,DATE('Beállítások'!$B$5,1,1)+220,"")</f>
        <v>46608</v>
      </c>
      <c r="B225" s="19">
        <f>A225</f>
        <v>46608</v>
      </c>
      <c r="C225" s="20" t="str">
        <f>IF(A225="","",IF(COUNTIF('Ünnepnapok'!$A$5:$A$88,A225)&gt;0,"Ünnepnap",IF(WEEKDAY(A225,2)&gt;5,"Hétvége","Munkanap")))</f>
        <v>Munkanap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IF(C225="Munkanap",'Beállítások'!$B$6,0)</f>
        <v>8</v>
      </c>
      <c r="J225" s="22">
        <f>H225+IF(OR(G225="Szabadság",G225="Betegszabadság",G225="Orvos",G225="Csúsztatás",G225="Kiküldetés"),I225,IF(G225="Fél nap szabadság",I225/2,0))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IF(YEAR(DATE('Beállítások'!$B$5,1,1)+221)='Beállítások'!$B$5,DATE('Beállítások'!$B$5,1,1)+221,"")</f>
        <v>46609</v>
      </c>
      <c r="B226" s="19">
        <f>A226</f>
        <v>46609</v>
      </c>
      <c r="C226" s="20" t="str">
        <f>IF(A226="","",IF(COUNTIF('Ünnepnapok'!$A$5:$A$88,A226)&gt;0,"Ünnepnap",IF(WEEKDAY(A226,2)&gt;5,"Hétvége","Munkanap")))</f>
        <v>Munkanap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IF(C226="Munkanap",'Beállítások'!$B$6,0)</f>
        <v>8</v>
      </c>
      <c r="J226" s="22">
        <f>H226+IF(OR(G226="Szabadság",G226="Betegszabadság",G226="Orvos",G226="Csúsztatás",G226="Kiküldetés"),I226,IF(G226="Fél nap szabadság",I226/2,0))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IF(YEAR(DATE('Beállítások'!$B$5,1,1)+222)='Beállítások'!$B$5,DATE('Beállítások'!$B$5,1,1)+222,"")</f>
        <v>46610</v>
      </c>
      <c r="B227" s="19">
        <f>A227</f>
        <v>46610</v>
      </c>
      <c r="C227" s="20" t="str">
        <f>IF(A227="","",IF(COUNTIF('Ünnepnapok'!$A$5:$A$88,A227)&gt;0,"Ünnepnap",IF(WEEKDAY(A227,2)&gt;5,"Hétvége","Munkanap")))</f>
        <v>Munkanap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IF(C227="Munkanap",'Beállítások'!$B$6,0)</f>
        <v>8</v>
      </c>
      <c r="J227" s="22">
        <f>H227+IF(OR(G227="Szabadság",G227="Betegszabadság",G227="Orvos",G227="Csúsztatás",G227="Kiküldetés"),I227,IF(G227="Fél nap szabadság",I227/2,0))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IF(YEAR(DATE('Beállítások'!$B$5,1,1)+223)='Beállítások'!$B$5,DATE('Beállítások'!$B$5,1,1)+223,"")</f>
        <v>46611</v>
      </c>
      <c r="B228" s="19">
        <f>A228</f>
        <v>46611</v>
      </c>
      <c r="C228" s="20" t="str">
        <f>IF(A228="","",IF(COUNTIF('Ünnepnapok'!$A$5:$A$88,A228)&gt;0,"Ünnepnap",IF(WEEKDAY(A228,2)&gt;5,"Hétvége","Munkanap")))</f>
        <v>Munkanap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IF(C228="Munkanap",'Beállítások'!$B$6,0)</f>
        <v>8</v>
      </c>
      <c r="J228" s="22">
        <f>H228+IF(OR(G228="Szabadság",G228="Betegszabadság",G228="Orvos",G228="Csúsztatás",G228="Kiküldetés"),I228,IF(G228="Fél nap szabadság",I228/2,0))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IF(YEAR(DATE('Beállítások'!$B$5,1,1)+224)='Beállítások'!$B$5,DATE('Beállítások'!$B$5,1,1)+224,"")</f>
        <v>46612</v>
      </c>
      <c r="B229" s="19">
        <f>A229</f>
        <v>46612</v>
      </c>
      <c r="C229" s="20" t="str">
        <f>IF(A229="","",IF(COUNTIF('Ünnepnapok'!$A$5:$A$88,A229)&gt;0,"Ünnepnap",IF(WEEKDAY(A229,2)&gt;5,"Hétvége","Munkanap")))</f>
        <v>Munkanap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IF(C229="Munkanap",'Beállítások'!$B$6,0)</f>
        <v>8</v>
      </c>
      <c r="J229" s="22">
        <f>H229+IF(OR(G229="Szabadság",G229="Betegszabadság",G229="Orvos",G229="Csúsztatás",G229="Kiküldetés"),I229,IF(G229="Fél nap szabadság",I229/2,0))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IF(YEAR(DATE('Beállítások'!$B$5,1,1)+225)='Beállítások'!$B$5,DATE('Beállítások'!$B$5,1,1)+225,"")</f>
        <v>46613</v>
      </c>
      <c r="B230" s="19">
        <f>A230</f>
        <v>46613</v>
      </c>
      <c r="C230" s="20" t="str">
        <f>IF(A230="","",IF(COUNTIF('Ünnepnapok'!$A$5:$A$88,A230)&gt;0,"Ünnepnap",IF(WEEKDAY(A230,2)&gt;5,"Hétvége","Munkanap")))</f>
        <v>Hétvége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IF(C230="Munkanap",'Beállítások'!$B$6,0)</f>
        <v>0</v>
      </c>
      <c r="J230" s="22">
        <f>H230+IF(OR(G230="Szabadság",G230="Betegszabadság",G230="Orvos",G230="Csúsztatás",G230="Kiküldetés"),I230,IF(G230="Fél nap szabadság",I230/2,0))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IF(YEAR(DATE('Beállítások'!$B$5,1,1)+226)='Beállítások'!$B$5,DATE('Beállítások'!$B$5,1,1)+226,"")</f>
        <v>46614</v>
      </c>
      <c r="B231" s="19">
        <f>A231</f>
        <v>46614</v>
      </c>
      <c r="C231" s="20" t="str">
        <f>IF(A231="","",IF(COUNTIF('Ünnepnapok'!$A$5:$A$88,A231)&gt;0,"Ünnepnap",IF(WEEKDAY(A231,2)&gt;5,"Hétvége","Munkanap")))</f>
        <v>Hétvége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IF(C231="Munkanap",'Beállítások'!$B$6,0)</f>
        <v>0</v>
      </c>
      <c r="J231" s="22">
        <f>H231+IF(OR(G231="Szabadság",G231="Betegszabadság",G231="Orvos",G231="Csúsztatás",G231="Kiküldetés"),I231,IF(G231="Fél nap szabadság",I231/2,0))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IF(YEAR(DATE('Beállítások'!$B$5,1,1)+227)='Beállítások'!$B$5,DATE('Beállítások'!$B$5,1,1)+227,"")</f>
        <v>46615</v>
      </c>
      <c r="B232" s="19">
        <f>A232</f>
        <v>46615</v>
      </c>
      <c r="C232" s="20" t="str">
        <f>IF(A232="","",IF(COUNTIF('Ünnepnapok'!$A$5:$A$88,A232)&gt;0,"Ünnepnap",IF(WEEKDAY(A232,2)&gt;5,"Hétvége","Munkanap")))</f>
        <v>Munkanap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IF(C232="Munkanap",'Beállítások'!$B$6,0)</f>
        <v>8</v>
      </c>
      <c r="J232" s="22">
        <f>H232+IF(OR(G232="Szabadság",G232="Betegszabadság",G232="Orvos",G232="Csúsztatás",G232="Kiküldetés"),I232,IF(G232="Fél nap szabadság",I232/2,0))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IF(YEAR(DATE('Beállítások'!$B$5,1,1)+228)='Beállítások'!$B$5,DATE('Beállítások'!$B$5,1,1)+228,"")</f>
        <v>46616</v>
      </c>
      <c r="B233" s="19">
        <f>A233</f>
        <v>46616</v>
      </c>
      <c r="C233" s="20" t="str">
        <f>IF(A233="","",IF(COUNTIF('Ünnepnapok'!$A$5:$A$88,A233)&gt;0,"Ünnepnap",IF(WEEKDAY(A233,2)&gt;5,"Hétvége","Munkanap")))</f>
        <v>Munkanap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IF(C233="Munkanap",'Beállítások'!$B$6,0)</f>
        <v>8</v>
      </c>
      <c r="J233" s="22">
        <f>H233+IF(OR(G233="Szabadság",G233="Betegszabadság",G233="Orvos",G233="Csúsztatás",G233="Kiküldetés"),I233,IF(G233="Fél nap szabadság",I233/2,0))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IF(YEAR(DATE('Beállítások'!$B$5,1,1)+229)='Beállítások'!$B$5,DATE('Beállítások'!$B$5,1,1)+229,"")</f>
        <v>46617</v>
      </c>
      <c r="B234" s="19">
        <f>A234</f>
        <v>46617</v>
      </c>
      <c r="C234" s="20" t="str">
        <f>IF(A234="","",IF(COUNTIF('Ünnepnapok'!$A$5:$A$88,A234)&gt;0,"Ünnepnap",IF(WEEKDAY(A234,2)&gt;5,"Hétvége","Munkanap")))</f>
        <v>Munkanap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IF(C234="Munkanap",'Beállítások'!$B$6,0)</f>
        <v>8</v>
      </c>
      <c r="J234" s="22">
        <f>H234+IF(OR(G234="Szabadság",G234="Betegszabadság",G234="Orvos",G234="Csúsztatás",G234="Kiküldetés"),I234,IF(G234="Fél nap szabadság",I234/2,0))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IF(YEAR(DATE('Beállítások'!$B$5,1,1)+230)='Beállítások'!$B$5,DATE('Beállítások'!$B$5,1,1)+230,"")</f>
        <v>46618</v>
      </c>
      <c r="B235" s="19">
        <f>A235</f>
        <v>46618</v>
      </c>
      <c r="C235" s="20" t="str">
        <f>IF(A235="","",IF(COUNTIF('Ünnepnapok'!$A$5:$A$88,A235)&gt;0,"Ünnepnap",IF(WEEKDAY(A235,2)&gt;5,"Hétvége","Munkanap")))</f>
        <v>Munkanap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IF(C235="Munkanap",'Beállítások'!$B$6,0)</f>
        <v>8</v>
      </c>
      <c r="J235" s="22">
        <f>H235+IF(OR(G235="Szabadság",G235="Betegszabadság",G235="Orvos",G235="Csúsztatás",G235="Kiküldetés"),I235,IF(G235="Fél nap szabadság",I235/2,0))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IF(YEAR(DATE('Beállítások'!$B$5,1,1)+231)='Beállítások'!$B$5,DATE('Beállítások'!$B$5,1,1)+231,"")</f>
        <v>46619</v>
      </c>
      <c r="B236" s="19">
        <f>A236</f>
        <v>46619</v>
      </c>
      <c r="C236" s="20" t="str">
        <f>IF(A236="","",IF(COUNTIF('Ünnepnapok'!$A$5:$A$88,A236)&gt;0,"Ünnepnap",IF(WEEKDAY(A236,2)&gt;5,"Hétvége","Munkanap")))</f>
        <v>Ünnepnap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IF(C236="Munkanap",'Beállítások'!$B$6,0)</f>
        <v>0</v>
      </c>
      <c r="J236" s="22">
        <f>H236+IF(OR(G236="Szabadság",G236="Betegszabadság",G236="Orvos",G236="Csúsztatás",G236="Kiküldetés"),I236,IF(G236="Fél nap szabadság",I236/2,0))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IF(YEAR(DATE('Beállítások'!$B$5,1,1)+232)='Beállítások'!$B$5,DATE('Beállítások'!$B$5,1,1)+232,"")</f>
        <v>46620</v>
      </c>
      <c r="B237" s="19">
        <f>A237</f>
        <v>46620</v>
      </c>
      <c r="C237" s="20" t="str">
        <f>IF(A237="","",IF(COUNTIF('Ünnepnapok'!$A$5:$A$88,A237)&gt;0,"Ünnepnap",IF(WEEKDAY(A237,2)&gt;5,"Hétvége","Munkanap")))</f>
        <v>Hétvége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IF(C237="Munkanap",'Beállítások'!$B$6,0)</f>
        <v>0</v>
      </c>
      <c r="J237" s="22">
        <f>H237+IF(OR(G237="Szabadság",G237="Betegszabadság",G237="Orvos",G237="Csúsztatás",G237="Kiküldetés"),I237,IF(G237="Fél nap szabadság",I237/2,0))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IF(YEAR(DATE('Beállítások'!$B$5,1,1)+233)='Beállítások'!$B$5,DATE('Beállítások'!$B$5,1,1)+233,"")</f>
        <v>46621</v>
      </c>
      <c r="B238" s="19">
        <f>A238</f>
        <v>46621</v>
      </c>
      <c r="C238" s="20" t="str">
        <f>IF(A238="","",IF(COUNTIF('Ünnepnapok'!$A$5:$A$88,A238)&gt;0,"Ünnepnap",IF(WEEKDAY(A238,2)&gt;5,"Hétvége","Munkanap")))</f>
        <v>Hétvége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IF(C238="Munkanap",'Beállítások'!$B$6,0)</f>
        <v>0</v>
      </c>
      <c r="J238" s="22">
        <f>H238+IF(OR(G238="Szabadság",G238="Betegszabadság",G238="Orvos",G238="Csúsztatás",G238="Kiküldetés"),I238,IF(G238="Fél nap szabadság",I238/2,0))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IF(YEAR(DATE('Beállítások'!$B$5,1,1)+234)='Beállítások'!$B$5,DATE('Beállítások'!$B$5,1,1)+234,"")</f>
        <v>46622</v>
      </c>
      <c r="B239" s="19">
        <f>A239</f>
        <v>46622</v>
      </c>
      <c r="C239" s="20" t="str">
        <f>IF(A239="","",IF(COUNTIF('Ünnepnapok'!$A$5:$A$88,A239)&gt;0,"Ünnepnap",IF(WEEKDAY(A239,2)&gt;5,"Hétvége","Munkanap")))</f>
        <v>Munkanap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IF(C239="Munkanap",'Beállítások'!$B$6,0)</f>
        <v>8</v>
      </c>
      <c r="J239" s="22">
        <f>H239+IF(OR(G239="Szabadság",G239="Betegszabadság",G239="Orvos",G239="Csúsztatás",G239="Kiküldetés"),I239,IF(G239="Fél nap szabadság",I239/2,0))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IF(YEAR(DATE('Beállítások'!$B$5,1,1)+235)='Beállítások'!$B$5,DATE('Beállítások'!$B$5,1,1)+235,"")</f>
        <v>46623</v>
      </c>
      <c r="B240" s="19">
        <f>A240</f>
        <v>46623</v>
      </c>
      <c r="C240" s="20" t="str">
        <f>IF(A240="","",IF(COUNTIF('Ünnepnapok'!$A$5:$A$88,A240)&gt;0,"Ünnepnap",IF(WEEKDAY(A240,2)&gt;5,"Hétvége","Munkanap")))</f>
        <v>Munkanap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IF(C240="Munkanap",'Beállítások'!$B$6,0)</f>
        <v>8</v>
      </c>
      <c r="J240" s="22">
        <f>H240+IF(OR(G240="Szabadság",G240="Betegszabadság",G240="Orvos",G240="Csúsztatás",G240="Kiküldetés"),I240,IF(G240="Fél nap szabadság",I240/2,0))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IF(YEAR(DATE('Beállítások'!$B$5,1,1)+236)='Beállítások'!$B$5,DATE('Beállítások'!$B$5,1,1)+236,"")</f>
        <v>46624</v>
      </c>
      <c r="B241" s="19">
        <f>A241</f>
        <v>46624</v>
      </c>
      <c r="C241" s="20" t="str">
        <f>IF(A241="","",IF(COUNTIF('Ünnepnapok'!$A$5:$A$88,A241)&gt;0,"Ünnepnap",IF(WEEKDAY(A241,2)&gt;5,"Hétvége","Munkanap")))</f>
        <v>Munkanap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IF(C241="Munkanap",'Beállítások'!$B$6,0)</f>
        <v>8</v>
      </c>
      <c r="J241" s="22">
        <f>H241+IF(OR(G241="Szabadság",G241="Betegszabadság",G241="Orvos",G241="Csúsztatás",G241="Kiküldetés"),I241,IF(G241="Fél nap szabadság",I241/2,0))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IF(YEAR(DATE('Beállítások'!$B$5,1,1)+237)='Beállítások'!$B$5,DATE('Beállítások'!$B$5,1,1)+237,"")</f>
        <v>46625</v>
      </c>
      <c r="B242" s="19">
        <f>A242</f>
        <v>46625</v>
      </c>
      <c r="C242" s="20" t="str">
        <f>IF(A242="","",IF(COUNTIF('Ünnepnapok'!$A$5:$A$88,A242)&gt;0,"Ünnepnap",IF(WEEKDAY(A242,2)&gt;5,"Hétvége","Munkanap")))</f>
        <v>Munkanap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IF(C242="Munkanap",'Beállítások'!$B$6,0)</f>
        <v>8</v>
      </c>
      <c r="J242" s="22">
        <f>H242+IF(OR(G242="Szabadság",G242="Betegszabadság",G242="Orvos",G242="Csúsztatás",G242="Kiküldetés"),I242,IF(G242="Fél nap szabadság",I242/2,0))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IF(YEAR(DATE('Beállítások'!$B$5,1,1)+238)='Beállítások'!$B$5,DATE('Beállítások'!$B$5,1,1)+238,"")</f>
        <v>46626</v>
      </c>
      <c r="B243" s="19">
        <f>A243</f>
        <v>46626</v>
      </c>
      <c r="C243" s="20" t="str">
        <f>IF(A243="","",IF(COUNTIF('Ünnepnapok'!$A$5:$A$88,A243)&gt;0,"Ünnepnap",IF(WEEKDAY(A243,2)&gt;5,"Hétvége","Munkanap")))</f>
        <v>Munkanap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IF(C243="Munkanap",'Beállítások'!$B$6,0)</f>
        <v>8</v>
      </c>
      <c r="J243" s="22">
        <f>H243+IF(OR(G243="Szabadság",G243="Betegszabadság",G243="Orvos",G243="Csúsztatás",G243="Kiküldetés"),I243,IF(G243="Fél nap szabadság",I243/2,0))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IF(YEAR(DATE('Beállítások'!$B$5,1,1)+239)='Beállítások'!$B$5,DATE('Beállítások'!$B$5,1,1)+239,"")</f>
        <v>46627</v>
      </c>
      <c r="B244" s="19">
        <f>A244</f>
        <v>46627</v>
      </c>
      <c r="C244" s="20" t="str">
        <f>IF(A244="","",IF(COUNTIF('Ünnepnapok'!$A$5:$A$88,A244)&gt;0,"Ünnepnap",IF(WEEKDAY(A244,2)&gt;5,"Hétvége","Munkanap")))</f>
        <v>Hétvége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IF(C244="Munkanap",'Beállítások'!$B$6,0)</f>
        <v>0</v>
      </c>
      <c r="J244" s="22">
        <f>H244+IF(OR(G244="Szabadság",G244="Betegszabadság",G244="Orvos",G244="Csúsztatás",G244="Kiküldetés"),I244,IF(G244="Fél nap szabadság",I244/2,0))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IF(YEAR(DATE('Beállítások'!$B$5,1,1)+240)='Beállítások'!$B$5,DATE('Beállítások'!$B$5,1,1)+240,"")</f>
        <v>46628</v>
      </c>
      <c r="B245" s="19">
        <f>A245</f>
        <v>46628</v>
      </c>
      <c r="C245" s="20" t="str">
        <f>IF(A245="","",IF(COUNTIF('Ünnepnapok'!$A$5:$A$88,A245)&gt;0,"Ünnepnap",IF(WEEKDAY(A245,2)&gt;5,"Hétvége","Munkanap")))</f>
        <v>Hétvége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IF(C245="Munkanap",'Beállítások'!$B$6,0)</f>
        <v>0</v>
      </c>
      <c r="J245" s="22">
        <f>H245+IF(OR(G245="Szabadság",G245="Betegszabadság",G245="Orvos",G245="Csúsztatás",G245="Kiküldetés"),I245,IF(G245="Fél nap szabadság",I245/2,0))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IF(YEAR(DATE('Beállítások'!$B$5,1,1)+241)='Beállítások'!$B$5,DATE('Beállítások'!$B$5,1,1)+241,"")</f>
        <v>46629</v>
      </c>
      <c r="B246" s="19">
        <f>A246</f>
        <v>46629</v>
      </c>
      <c r="C246" s="20" t="str">
        <f>IF(A246="","",IF(COUNTIF('Ünnepnapok'!$A$5:$A$88,A246)&gt;0,"Ünnepnap",IF(WEEKDAY(A246,2)&gt;5,"Hétvége","Munkanap")))</f>
        <v>Munkanap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IF(C246="Munkanap",'Beállítások'!$B$6,0)</f>
        <v>8</v>
      </c>
      <c r="J246" s="22">
        <f>H246+IF(OR(G246="Szabadság",G246="Betegszabadság",G246="Orvos",G246="Csúsztatás",G246="Kiküldetés"),I246,IF(G246="Fél nap szabadság",I246/2,0))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IF(YEAR(DATE('Beállítások'!$B$5,1,1)+242)='Beállítások'!$B$5,DATE('Beállítások'!$B$5,1,1)+242,"")</f>
        <v>46630</v>
      </c>
      <c r="B247" s="19">
        <f>A247</f>
        <v>46630</v>
      </c>
      <c r="C247" s="20" t="str">
        <f>IF(A247="","",IF(COUNTIF('Ünnepnapok'!$A$5:$A$88,A247)&gt;0,"Ünnepnap",IF(WEEKDAY(A247,2)&gt;5,"Hétvége","Munkanap")))</f>
        <v>Munkanap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IF(C247="Munkanap",'Beállítások'!$B$6,0)</f>
        <v>8</v>
      </c>
      <c r="J247" s="22">
        <f>H247+IF(OR(G247="Szabadság",G247="Betegszabadság",G247="Orvos",G247="Csúsztatás",G247="Kiküldetés"),I247,IF(G247="Fél nap szabadság",I247/2,0))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IF(YEAR(DATE('Beállítások'!$B$5,1,1)+243)='Beállítások'!$B$5,DATE('Beállítások'!$B$5,1,1)+243,"")</f>
        <v>46631</v>
      </c>
      <c r="B248" s="19">
        <f>A248</f>
        <v>46631</v>
      </c>
      <c r="C248" s="20" t="str">
        <f>IF(A248="","",IF(COUNTIF('Ünnepnapok'!$A$5:$A$88,A248)&gt;0,"Ünnepnap",IF(WEEKDAY(A248,2)&gt;5,"Hétvége","Munkanap")))</f>
        <v>Munkanap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IF(C248="Munkanap",'Beállítások'!$B$6,0)</f>
        <v>8</v>
      </c>
      <c r="J248" s="22">
        <f>H248+IF(OR(G248="Szabadság",G248="Betegszabadság",G248="Orvos",G248="Csúsztatás",G248="Kiküldetés"),I248,IF(G248="Fél nap szabadság",I248/2,0))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IF(YEAR(DATE('Beállítások'!$B$5,1,1)+244)='Beállítások'!$B$5,DATE('Beállítások'!$B$5,1,1)+244,"")</f>
        <v>46632</v>
      </c>
      <c r="B249" s="19">
        <f>A249</f>
        <v>46632</v>
      </c>
      <c r="C249" s="20" t="str">
        <f>IF(A249="","",IF(COUNTIF('Ünnepnapok'!$A$5:$A$88,A249)&gt;0,"Ünnepnap",IF(WEEKDAY(A249,2)&gt;5,"Hétvége","Munkanap")))</f>
        <v>Munkanap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IF(C249="Munkanap",'Beállítások'!$B$6,0)</f>
        <v>8</v>
      </c>
      <c r="J249" s="22">
        <f>H249+IF(OR(G249="Szabadság",G249="Betegszabadság",G249="Orvos",G249="Csúsztatás",G249="Kiküldetés"),I249,IF(G249="Fél nap szabadság",I249/2,0))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IF(YEAR(DATE('Beállítások'!$B$5,1,1)+245)='Beállítások'!$B$5,DATE('Beállítások'!$B$5,1,1)+245,"")</f>
        <v>46633</v>
      </c>
      <c r="B250" s="19">
        <f>A250</f>
        <v>46633</v>
      </c>
      <c r="C250" s="20" t="str">
        <f>IF(A250="","",IF(COUNTIF('Ünnepnapok'!$A$5:$A$88,A250)&gt;0,"Ünnepnap",IF(WEEKDAY(A250,2)&gt;5,"Hétvége","Munkanap")))</f>
        <v>Munkanap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IF(C250="Munkanap",'Beállítások'!$B$6,0)</f>
        <v>8</v>
      </c>
      <c r="J250" s="22">
        <f>H250+IF(OR(G250="Szabadság",G250="Betegszabadság",G250="Orvos",G250="Csúsztatás",G250="Kiküldetés"),I250,IF(G250="Fél nap szabadság",I250/2,0))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IF(YEAR(DATE('Beállítások'!$B$5,1,1)+246)='Beállítások'!$B$5,DATE('Beállítások'!$B$5,1,1)+246,"")</f>
        <v>46634</v>
      </c>
      <c r="B251" s="19">
        <f>A251</f>
        <v>46634</v>
      </c>
      <c r="C251" s="20" t="str">
        <f>IF(A251="","",IF(COUNTIF('Ünnepnapok'!$A$5:$A$88,A251)&gt;0,"Ünnepnap",IF(WEEKDAY(A251,2)&gt;5,"Hétvége","Munkanap")))</f>
        <v>Hétvége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IF(C251="Munkanap",'Beállítások'!$B$6,0)</f>
        <v>0</v>
      </c>
      <c r="J251" s="22">
        <f>H251+IF(OR(G251="Szabadság",G251="Betegszabadság",G251="Orvos",G251="Csúsztatás",G251="Kiküldetés"),I251,IF(G251="Fél nap szabadság",I251/2,0))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IF(YEAR(DATE('Beállítások'!$B$5,1,1)+247)='Beállítások'!$B$5,DATE('Beállítások'!$B$5,1,1)+247,"")</f>
        <v>46635</v>
      </c>
      <c r="B252" s="19">
        <f>A252</f>
        <v>46635</v>
      </c>
      <c r="C252" s="20" t="str">
        <f>IF(A252="","",IF(COUNTIF('Ünnepnapok'!$A$5:$A$88,A252)&gt;0,"Ünnepnap",IF(WEEKDAY(A252,2)&gt;5,"Hétvége","Munkanap")))</f>
        <v>Hétvége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IF(C252="Munkanap",'Beállítások'!$B$6,0)</f>
        <v>0</v>
      </c>
      <c r="J252" s="22">
        <f>H252+IF(OR(G252="Szabadság",G252="Betegszabadság",G252="Orvos",G252="Csúsztatás",G252="Kiküldetés"),I252,IF(G252="Fél nap szabadság",I252/2,0))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IF(YEAR(DATE('Beállítások'!$B$5,1,1)+248)='Beállítások'!$B$5,DATE('Beállítások'!$B$5,1,1)+248,"")</f>
        <v>46636</v>
      </c>
      <c r="B253" s="19">
        <f>A253</f>
        <v>46636</v>
      </c>
      <c r="C253" s="20" t="str">
        <f>IF(A253="","",IF(COUNTIF('Ünnepnapok'!$A$5:$A$88,A253)&gt;0,"Ünnepnap",IF(WEEKDAY(A253,2)&gt;5,"Hétvége","Munkanap")))</f>
        <v>Munkanap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IF(C253="Munkanap",'Beállítások'!$B$6,0)</f>
        <v>8</v>
      </c>
      <c r="J253" s="22">
        <f>H253+IF(OR(G253="Szabadság",G253="Betegszabadság",G253="Orvos",G253="Csúsztatás",G253="Kiküldetés"),I253,IF(G253="Fél nap szabadság",I253/2,0))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IF(YEAR(DATE('Beállítások'!$B$5,1,1)+249)='Beállítások'!$B$5,DATE('Beállítások'!$B$5,1,1)+249,"")</f>
        <v>46637</v>
      </c>
      <c r="B254" s="19">
        <f>A254</f>
        <v>46637</v>
      </c>
      <c r="C254" s="20" t="str">
        <f>IF(A254="","",IF(COUNTIF('Ünnepnapok'!$A$5:$A$88,A254)&gt;0,"Ünnepnap",IF(WEEKDAY(A254,2)&gt;5,"Hétvége","Munkanap")))</f>
        <v>Munkanap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IF(C254="Munkanap",'Beállítások'!$B$6,0)</f>
        <v>8</v>
      </c>
      <c r="J254" s="22">
        <f>H254+IF(OR(G254="Szabadság",G254="Betegszabadság",G254="Orvos",G254="Csúsztatás",G254="Kiküldetés"),I254,IF(G254="Fél nap szabadság",I254/2,0))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IF(YEAR(DATE('Beállítások'!$B$5,1,1)+250)='Beállítások'!$B$5,DATE('Beállítások'!$B$5,1,1)+250,"")</f>
        <v>46638</v>
      </c>
      <c r="B255" s="19">
        <f>A255</f>
        <v>46638</v>
      </c>
      <c r="C255" s="20" t="str">
        <f>IF(A255="","",IF(COUNTIF('Ünnepnapok'!$A$5:$A$88,A255)&gt;0,"Ünnepnap",IF(WEEKDAY(A255,2)&gt;5,"Hétvége","Munkanap")))</f>
        <v>Munkanap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IF(C255="Munkanap",'Beállítások'!$B$6,0)</f>
        <v>8</v>
      </c>
      <c r="J255" s="22">
        <f>H255+IF(OR(G255="Szabadság",G255="Betegszabadság",G255="Orvos",G255="Csúsztatás",G255="Kiküldetés"),I255,IF(G255="Fél nap szabadság",I255/2,0))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IF(YEAR(DATE('Beállítások'!$B$5,1,1)+251)='Beállítások'!$B$5,DATE('Beállítások'!$B$5,1,1)+251,"")</f>
        <v>46639</v>
      </c>
      <c r="B256" s="19">
        <f>A256</f>
        <v>46639</v>
      </c>
      <c r="C256" s="20" t="str">
        <f>IF(A256="","",IF(COUNTIF('Ünnepnapok'!$A$5:$A$88,A256)&gt;0,"Ünnepnap",IF(WEEKDAY(A256,2)&gt;5,"Hétvége","Munkanap")))</f>
        <v>Munkanap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IF(C256="Munkanap",'Beállítások'!$B$6,0)</f>
        <v>8</v>
      </c>
      <c r="J256" s="22">
        <f>H256+IF(OR(G256="Szabadság",G256="Betegszabadság",G256="Orvos",G256="Csúsztatás",G256="Kiküldetés"),I256,IF(G256="Fél nap szabadság",I256/2,0))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IF(YEAR(DATE('Beállítások'!$B$5,1,1)+252)='Beállítások'!$B$5,DATE('Beállítások'!$B$5,1,1)+252,"")</f>
        <v>46640</v>
      </c>
      <c r="B257" s="19">
        <f>A257</f>
        <v>46640</v>
      </c>
      <c r="C257" s="20" t="str">
        <f>IF(A257="","",IF(COUNTIF('Ünnepnapok'!$A$5:$A$88,A257)&gt;0,"Ünnepnap",IF(WEEKDAY(A257,2)&gt;5,"Hétvége","Munkanap")))</f>
        <v>Munkanap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IF(C257="Munkanap",'Beállítások'!$B$6,0)</f>
        <v>8</v>
      </c>
      <c r="J257" s="22">
        <f>H257+IF(OR(G257="Szabadság",G257="Betegszabadság",G257="Orvos",G257="Csúsztatás",G257="Kiküldetés"),I257,IF(G257="Fél nap szabadság",I257/2,0))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IF(YEAR(DATE('Beállítások'!$B$5,1,1)+253)='Beállítások'!$B$5,DATE('Beállítások'!$B$5,1,1)+253,"")</f>
        <v>46641</v>
      </c>
      <c r="B258" s="19">
        <f>A258</f>
        <v>46641</v>
      </c>
      <c r="C258" s="20" t="str">
        <f>IF(A258="","",IF(COUNTIF('Ünnepnapok'!$A$5:$A$88,A258)&gt;0,"Ünnepnap",IF(WEEKDAY(A258,2)&gt;5,"Hétvége","Munkanap")))</f>
        <v>Hétvége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IF(C258="Munkanap",'Beállítások'!$B$6,0)</f>
        <v>0</v>
      </c>
      <c r="J258" s="22">
        <f>H258+IF(OR(G258="Szabadság",G258="Betegszabadság",G258="Orvos",G258="Csúsztatás",G258="Kiküldetés"),I258,IF(G258="Fél nap szabadság",I258/2,0))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IF(YEAR(DATE('Beállítások'!$B$5,1,1)+254)='Beállítások'!$B$5,DATE('Beállítások'!$B$5,1,1)+254,"")</f>
        <v>46642</v>
      </c>
      <c r="B259" s="19">
        <f>A259</f>
        <v>46642</v>
      </c>
      <c r="C259" s="20" t="str">
        <f>IF(A259="","",IF(COUNTIF('Ünnepnapok'!$A$5:$A$88,A259)&gt;0,"Ünnepnap",IF(WEEKDAY(A259,2)&gt;5,"Hétvége","Munkanap")))</f>
        <v>Hétvége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IF(C259="Munkanap",'Beállítások'!$B$6,0)</f>
        <v>0</v>
      </c>
      <c r="J259" s="22">
        <f>H259+IF(OR(G259="Szabadság",G259="Betegszabadság",G259="Orvos",G259="Csúsztatás",G259="Kiküldetés"),I259,IF(G259="Fél nap szabadság",I259/2,0))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IF(YEAR(DATE('Beállítások'!$B$5,1,1)+255)='Beállítások'!$B$5,DATE('Beállítások'!$B$5,1,1)+255,"")</f>
        <v>46643</v>
      </c>
      <c r="B260" s="19">
        <f>A260</f>
        <v>46643</v>
      </c>
      <c r="C260" s="20" t="str">
        <f>IF(A260="","",IF(COUNTIF('Ünnepnapok'!$A$5:$A$88,A260)&gt;0,"Ünnepnap",IF(WEEKDAY(A260,2)&gt;5,"Hétvége","Munkanap")))</f>
        <v>Munkanap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IF(C260="Munkanap",'Beállítások'!$B$6,0)</f>
        <v>8</v>
      </c>
      <c r="J260" s="22">
        <f>H260+IF(OR(G260="Szabadság",G260="Betegszabadság",G260="Orvos",G260="Csúsztatás",G260="Kiküldetés"),I260,IF(G260="Fél nap szabadság",I260/2,0))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IF(YEAR(DATE('Beállítások'!$B$5,1,1)+256)='Beállítások'!$B$5,DATE('Beállítások'!$B$5,1,1)+256,"")</f>
        <v>46644</v>
      </c>
      <c r="B261" s="19">
        <f>A261</f>
        <v>46644</v>
      </c>
      <c r="C261" s="20" t="str">
        <f>IF(A261="","",IF(COUNTIF('Ünnepnapok'!$A$5:$A$88,A261)&gt;0,"Ünnepnap",IF(WEEKDAY(A261,2)&gt;5,"Hétvége","Munkanap")))</f>
        <v>Munkanap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IF(C261="Munkanap",'Beállítások'!$B$6,0)</f>
        <v>8</v>
      </c>
      <c r="J261" s="22">
        <f>H261+IF(OR(G261="Szabadság",G261="Betegszabadság",G261="Orvos",G261="Csúsztatás",G261="Kiküldetés"),I261,IF(G261="Fél nap szabadság",I261/2,0))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IF(YEAR(DATE('Beállítások'!$B$5,1,1)+257)='Beállítások'!$B$5,DATE('Beállítások'!$B$5,1,1)+257,"")</f>
        <v>46645</v>
      </c>
      <c r="B262" s="19">
        <f>A262</f>
        <v>46645</v>
      </c>
      <c r="C262" s="20" t="str">
        <f>IF(A262="","",IF(COUNTIF('Ünnepnapok'!$A$5:$A$88,A262)&gt;0,"Ünnepnap",IF(WEEKDAY(A262,2)&gt;5,"Hétvége","Munkanap")))</f>
        <v>Munkanap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IF(C262="Munkanap",'Beállítások'!$B$6,0)</f>
        <v>8</v>
      </c>
      <c r="J262" s="22">
        <f>H262+IF(OR(G262="Szabadság",G262="Betegszabadság",G262="Orvos",G262="Csúsztatás",G262="Kiküldetés"),I262,IF(G262="Fél nap szabadság",I262/2,0))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IF(YEAR(DATE('Beállítások'!$B$5,1,1)+258)='Beállítások'!$B$5,DATE('Beállítások'!$B$5,1,1)+258,"")</f>
        <v>46646</v>
      </c>
      <c r="B263" s="19">
        <f>A263</f>
        <v>46646</v>
      </c>
      <c r="C263" s="20" t="str">
        <f>IF(A263="","",IF(COUNTIF('Ünnepnapok'!$A$5:$A$88,A263)&gt;0,"Ünnepnap",IF(WEEKDAY(A263,2)&gt;5,"Hétvége","Munkanap")))</f>
        <v>Munkanap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IF(C263="Munkanap",'Beállítások'!$B$6,0)</f>
        <v>8</v>
      </c>
      <c r="J263" s="22">
        <f>H263+IF(OR(G263="Szabadság",G263="Betegszabadság",G263="Orvos",G263="Csúsztatás",G263="Kiküldetés"),I263,IF(G263="Fél nap szabadság",I263/2,0))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IF(YEAR(DATE('Beállítások'!$B$5,1,1)+259)='Beállítások'!$B$5,DATE('Beállítások'!$B$5,1,1)+259,"")</f>
        <v>46647</v>
      </c>
      <c r="B264" s="19">
        <f>A264</f>
        <v>46647</v>
      </c>
      <c r="C264" s="20" t="str">
        <f>IF(A264="","",IF(COUNTIF('Ünnepnapok'!$A$5:$A$88,A264)&gt;0,"Ünnepnap",IF(WEEKDAY(A264,2)&gt;5,"Hétvége","Munkanap")))</f>
        <v>Munkanap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IF(C264="Munkanap",'Beállítások'!$B$6,0)</f>
        <v>8</v>
      </c>
      <c r="J264" s="22">
        <f>H264+IF(OR(G264="Szabadság",G264="Betegszabadság",G264="Orvos",G264="Csúsztatás",G264="Kiküldetés"),I264,IF(G264="Fél nap szabadság",I264/2,0))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IF(YEAR(DATE('Beállítások'!$B$5,1,1)+260)='Beállítások'!$B$5,DATE('Beállítások'!$B$5,1,1)+260,"")</f>
        <v>46648</v>
      </c>
      <c r="B265" s="19">
        <f>A265</f>
        <v>46648</v>
      </c>
      <c r="C265" s="20" t="str">
        <f>IF(A265="","",IF(COUNTIF('Ünnepnapok'!$A$5:$A$88,A265)&gt;0,"Ünnepnap",IF(WEEKDAY(A265,2)&gt;5,"Hétvége","Munkanap")))</f>
        <v>Hétvége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IF(C265="Munkanap",'Beállítások'!$B$6,0)</f>
        <v>0</v>
      </c>
      <c r="J265" s="22">
        <f>H265+IF(OR(G265="Szabadság",G265="Betegszabadság",G265="Orvos",G265="Csúsztatás",G265="Kiküldetés"),I265,IF(G265="Fél nap szabadság",I265/2,0))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IF(YEAR(DATE('Beállítások'!$B$5,1,1)+261)='Beállítások'!$B$5,DATE('Beállítások'!$B$5,1,1)+261,"")</f>
        <v>46649</v>
      </c>
      <c r="B266" s="19">
        <f>A266</f>
        <v>46649</v>
      </c>
      <c r="C266" s="20" t="str">
        <f>IF(A266="","",IF(COUNTIF('Ünnepnapok'!$A$5:$A$88,A266)&gt;0,"Ünnepnap",IF(WEEKDAY(A266,2)&gt;5,"Hétvége","Munkanap")))</f>
        <v>Hétvége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IF(C266="Munkanap",'Beállítások'!$B$6,0)</f>
        <v>0</v>
      </c>
      <c r="J266" s="22">
        <f>H266+IF(OR(G266="Szabadság",G266="Betegszabadság",G266="Orvos",G266="Csúsztatás",G266="Kiküldetés"),I266,IF(G266="Fél nap szabadság",I266/2,0))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IF(YEAR(DATE('Beállítások'!$B$5,1,1)+262)='Beállítások'!$B$5,DATE('Beállítások'!$B$5,1,1)+262,"")</f>
        <v>46650</v>
      </c>
      <c r="B267" s="19">
        <f>A267</f>
        <v>46650</v>
      </c>
      <c r="C267" s="20" t="str">
        <f>IF(A267="","",IF(COUNTIF('Ünnepnapok'!$A$5:$A$88,A267)&gt;0,"Ünnepnap",IF(WEEKDAY(A267,2)&gt;5,"Hétvége","Munkanap")))</f>
        <v>Munkanap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IF(C267="Munkanap",'Beállítások'!$B$6,0)</f>
        <v>8</v>
      </c>
      <c r="J267" s="22">
        <f>H267+IF(OR(G267="Szabadság",G267="Betegszabadság",G267="Orvos",G267="Csúsztatás",G267="Kiküldetés"),I267,IF(G267="Fél nap szabadság",I267/2,0))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IF(YEAR(DATE('Beállítások'!$B$5,1,1)+263)='Beállítások'!$B$5,DATE('Beállítások'!$B$5,1,1)+263,"")</f>
        <v>46651</v>
      </c>
      <c r="B268" s="19">
        <f>A268</f>
        <v>46651</v>
      </c>
      <c r="C268" s="20" t="str">
        <f>IF(A268="","",IF(COUNTIF('Ünnepnapok'!$A$5:$A$88,A268)&gt;0,"Ünnepnap",IF(WEEKDAY(A268,2)&gt;5,"Hétvége","Munkanap")))</f>
        <v>Munkanap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IF(C268="Munkanap",'Beállítások'!$B$6,0)</f>
        <v>8</v>
      </c>
      <c r="J268" s="22">
        <f>H268+IF(OR(G268="Szabadság",G268="Betegszabadság",G268="Orvos",G268="Csúsztatás",G268="Kiküldetés"),I268,IF(G268="Fél nap szabadság",I268/2,0))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IF(YEAR(DATE('Beállítások'!$B$5,1,1)+264)='Beállítások'!$B$5,DATE('Beállítások'!$B$5,1,1)+264,"")</f>
        <v>46652</v>
      </c>
      <c r="B269" s="19">
        <f>A269</f>
        <v>46652</v>
      </c>
      <c r="C269" s="20" t="str">
        <f>IF(A269="","",IF(COUNTIF('Ünnepnapok'!$A$5:$A$88,A269)&gt;0,"Ünnepnap",IF(WEEKDAY(A269,2)&gt;5,"Hétvége","Munkanap")))</f>
        <v>Munkanap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IF(C269="Munkanap",'Beállítások'!$B$6,0)</f>
        <v>8</v>
      </c>
      <c r="J269" s="22">
        <f>H269+IF(OR(G269="Szabadság",G269="Betegszabadság",G269="Orvos",G269="Csúsztatás",G269="Kiküldetés"),I269,IF(G269="Fél nap szabadság",I269/2,0))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IF(YEAR(DATE('Beállítások'!$B$5,1,1)+265)='Beállítások'!$B$5,DATE('Beállítások'!$B$5,1,1)+265,"")</f>
        <v>46653</v>
      </c>
      <c r="B270" s="19">
        <f>A270</f>
        <v>46653</v>
      </c>
      <c r="C270" s="20" t="str">
        <f>IF(A270="","",IF(COUNTIF('Ünnepnapok'!$A$5:$A$88,A270)&gt;0,"Ünnepnap",IF(WEEKDAY(A270,2)&gt;5,"Hétvége","Munkanap")))</f>
        <v>Munkanap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IF(C270="Munkanap",'Beállítások'!$B$6,0)</f>
        <v>8</v>
      </c>
      <c r="J270" s="22">
        <f>H270+IF(OR(G270="Szabadság",G270="Betegszabadság",G270="Orvos",G270="Csúsztatás",G270="Kiküldetés"),I270,IF(G270="Fél nap szabadság",I270/2,0))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IF(YEAR(DATE('Beállítások'!$B$5,1,1)+266)='Beállítások'!$B$5,DATE('Beállítások'!$B$5,1,1)+266,"")</f>
        <v>46654</v>
      </c>
      <c r="B271" s="19">
        <f>A271</f>
        <v>46654</v>
      </c>
      <c r="C271" s="20" t="str">
        <f>IF(A271="","",IF(COUNTIF('Ünnepnapok'!$A$5:$A$88,A271)&gt;0,"Ünnepnap",IF(WEEKDAY(A271,2)&gt;5,"Hétvége","Munkanap")))</f>
        <v>Munkanap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IF(C271="Munkanap",'Beállítások'!$B$6,0)</f>
        <v>8</v>
      </c>
      <c r="J271" s="22">
        <f>H271+IF(OR(G271="Szabadság",G271="Betegszabadság",G271="Orvos",G271="Csúsztatás",G271="Kiküldetés"),I271,IF(G271="Fél nap szabadság",I271/2,0))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IF(YEAR(DATE('Beállítások'!$B$5,1,1)+267)='Beállítások'!$B$5,DATE('Beállítások'!$B$5,1,1)+267,"")</f>
        <v>46655</v>
      </c>
      <c r="B272" s="19">
        <f>A272</f>
        <v>46655</v>
      </c>
      <c r="C272" s="20" t="str">
        <f>IF(A272="","",IF(COUNTIF('Ünnepnapok'!$A$5:$A$88,A272)&gt;0,"Ünnepnap",IF(WEEKDAY(A272,2)&gt;5,"Hétvége","Munkanap")))</f>
        <v>Hétvége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IF(C272="Munkanap",'Beállítások'!$B$6,0)</f>
        <v>0</v>
      </c>
      <c r="J272" s="22">
        <f>H272+IF(OR(G272="Szabadság",G272="Betegszabadság",G272="Orvos",G272="Csúsztatás",G272="Kiküldetés"),I272,IF(G272="Fél nap szabadság",I272/2,0))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IF(YEAR(DATE('Beállítások'!$B$5,1,1)+268)='Beállítások'!$B$5,DATE('Beállítások'!$B$5,1,1)+268,"")</f>
        <v>46656</v>
      </c>
      <c r="B273" s="19">
        <f>A273</f>
        <v>46656</v>
      </c>
      <c r="C273" s="20" t="str">
        <f>IF(A273="","",IF(COUNTIF('Ünnepnapok'!$A$5:$A$88,A273)&gt;0,"Ünnepnap",IF(WEEKDAY(A273,2)&gt;5,"Hétvége","Munkanap")))</f>
        <v>Hétvége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IF(C273="Munkanap",'Beállítások'!$B$6,0)</f>
        <v>0</v>
      </c>
      <c r="J273" s="22">
        <f>H273+IF(OR(G273="Szabadság",G273="Betegszabadság",G273="Orvos",G273="Csúsztatás",G273="Kiküldetés"),I273,IF(G273="Fél nap szabadság",I273/2,0))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IF(YEAR(DATE('Beállítások'!$B$5,1,1)+269)='Beállítások'!$B$5,DATE('Beállítások'!$B$5,1,1)+269,"")</f>
        <v>46657</v>
      </c>
      <c r="B274" s="19">
        <f>A274</f>
        <v>46657</v>
      </c>
      <c r="C274" s="20" t="str">
        <f>IF(A274="","",IF(COUNTIF('Ünnepnapok'!$A$5:$A$88,A274)&gt;0,"Ünnepnap",IF(WEEKDAY(A274,2)&gt;5,"Hétvége","Munkanap")))</f>
        <v>Munkanap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IF(C274="Munkanap",'Beállítások'!$B$6,0)</f>
        <v>8</v>
      </c>
      <c r="J274" s="22">
        <f>H274+IF(OR(G274="Szabadság",G274="Betegszabadság",G274="Orvos",G274="Csúsztatás",G274="Kiküldetés"),I274,IF(G274="Fél nap szabadság",I274/2,0))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IF(YEAR(DATE('Beállítások'!$B$5,1,1)+270)='Beállítások'!$B$5,DATE('Beállítások'!$B$5,1,1)+270,"")</f>
        <v>46658</v>
      </c>
      <c r="B275" s="19">
        <f>A275</f>
        <v>46658</v>
      </c>
      <c r="C275" s="20" t="str">
        <f>IF(A275="","",IF(COUNTIF('Ünnepnapok'!$A$5:$A$88,A275)&gt;0,"Ünnepnap",IF(WEEKDAY(A275,2)&gt;5,"Hétvége","Munkanap")))</f>
        <v>Munkanap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IF(C275="Munkanap",'Beállítások'!$B$6,0)</f>
        <v>8</v>
      </c>
      <c r="J275" s="22">
        <f>H275+IF(OR(G275="Szabadság",G275="Betegszabadság",G275="Orvos",G275="Csúsztatás",G275="Kiküldetés"),I275,IF(G275="Fél nap szabadság",I275/2,0))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IF(YEAR(DATE('Beállítások'!$B$5,1,1)+271)='Beállítások'!$B$5,DATE('Beállítások'!$B$5,1,1)+271,"")</f>
        <v>46659</v>
      </c>
      <c r="B276" s="19">
        <f>A276</f>
        <v>46659</v>
      </c>
      <c r="C276" s="20" t="str">
        <f>IF(A276="","",IF(COUNTIF('Ünnepnapok'!$A$5:$A$88,A276)&gt;0,"Ünnepnap",IF(WEEKDAY(A276,2)&gt;5,"Hétvége","Munkanap")))</f>
        <v>Munkanap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IF(C276="Munkanap",'Beállítások'!$B$6,0)</f>
        <v>8</v>
      </c>
      <c r="J276" s="22">
        <f>H276+IF(OR(G276="Szabadság",G276="Betegszabadság",G276="Orvos",G276="Csúsztatás",G276="Kiküldetés"),I276,IF(G276="Fél nap szabadság",I276/2,0))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IF(YEAR(DATE('Beállítások'!$B$5,1,1)+272)='Beállítások'!$B$5,DATE('Beállítások'!$B$5,1,1)+272,"")</f>
        <v>46660</v>
      </c>
      <c r="B277" s="19">
        <f>A277</f>
        <v>46660</v>
      </c>
      <c r="C277" s="20" t="str">
        <f>IF(A277="","",IF(COUNTIF('Ünnepnapok'!$A$5:$A$88,A277)&gt;0,"Ünnepnap",IF(WEEKDAY(A277,2)&gt;5,"Hétvége","Munkanap")))</f>
        <v>Munkanap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IF(C277="Munkanap",'Beállítások'!$B$6,0)</f>
        <v>8</v>
      </c>
      <c r="J277" s="22">
        <f>H277+IF(OR(G277="Szabadság",G277="Betegszabadság",G277="Orvos",G277="Csúsztatás",G277="Kiküldetés"),I277,IF(G277="Fél nap szabadság",I277/2,0))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IF(YEAR(DATE('Beállítások'!$B$5,1,1)+273)='Beállítások'!$B$5,DATE('Beállítások'!$B$5,1,1)+273,"")</f>
        <v>46661</v>
      </c>
      <c r="B278" s="19">
        <f>A278</f>
        <v>46661</v>
      </c>
      <c r="C278" s="20" t="str">
        <f>IF(A278="","",IF(COUNTIF('Ünnepnapok'!$A$5:$A$88,A278)&gt;0,"Ünnepnap",IF(WEEKDAY(A278,2)&gt;5,"Hétvége","Munkanap")))</f>
        <v>Munkanap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IF(C278="Munkanap",'Beállítások'!$B$6,0)</f>
        <v>8</v>
      </c>
      <c r="J278" s="22">
        <f>H278+IF(OR(G278="Szabadság",G278="Betegszabadság",G278="Orvos",G278="Csúsztatás",G278="Kiküldetés"),I278,IF(G278="Fél nap szabadság",I278/2,0))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IF(YEAR(DATE('Beállítások'!$B$5,1,1)+274)='Beállítások'!$B$5,DATE('Beállítások'!$B$5,1,1)+274,"")</f>
        <v>46662</v>
      </c>
      <c r="B279" s="19">
        <f>A279</f>
        <v>46662</v>
      </c>
      <c r="C279" s="20" t="str">
        <f>IF(A279="","",IF(COUNTIF('Ünnepnapok'!$A$5:$A$88,A279)&gt;0,"Ünnepnap",IF(WEEKDAY(A279,2)&gt;5,"Hétvége","Munkanap")))</f>
        <v>Hétvége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IF(C279="Munkanap",'Beállítások'!$B$6,0)</f>
        <v>0</v>
      </c>
      <c r="J279" s="22">
        <f>H279+IF(OR(G279="Szabadság",G279="Betegszabadság",G279="Orvos",G279="Csúsztatás",G279="Kiküldetés"),I279,IF(G279="Fél nap szabadság",I279/2,0))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IF(YEAR(DATE('Beállítások'!$B$5,1,1)+275)='Beállítások'!$B$5,DATE('Beállítások'!$B$5,1,1)+275,"")</f>
        <v>46663</v>
      </c>
      <c r="B280" s="19">
        <f>A280</f>
        <v>46663</v>
      </c>
      <c r="C280" s="20" t="str">
        <f>IF(A280="","",IF(COUNTIF('Ünnepnapok'!$A$5:$A$88,A280)&gt;0,"Ünnepnap",IF(WEEKDAY(A280,2)&gt;5,"Hétvége","Munkanap")))</f>
        <v>Hétvége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IF(C280="Munkanap",'Beállítások'!$B$6,0)</f>
        <v>0</v>
      </c>
      <c r="J280" s="22">
        <f>H280+IF(OR(G280="Szabadság",G280="Betegszabadság",G280="Orvos",G280="Csúsztatás",G280="Kiküldetés"),I280,IF(G280="Fél nap szabadság",I280/2,0))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IF(YEAR(DATE('Beállítások'!$B$5,1,1)+276)='Beállítások'!$B$5,DATE('Beállítások'!$B$5,1,1)+276,"")</f>
        <v>46664</v>
      </c>
      <c r="B281" s="19">
        <f>A281</f>
        <v>46664</v>
      </c>
      <c r="C281" s="20" t="str">
        <f>IF(A281="","",IF(COUNTIF('Ünnepnapok'!$A$5:$A$88,A281)&gt;0,"Ünnepnap",IF(WEEKDAY(A281,2)&gt;5,"Hétvége","Munkanap")))</f>
        <v>Munkanap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IF(C281="Munkanap",'Beállítások'!$B$6,0)</f>
        <v>8</v>
      </c>
      <c r="J281" s="22">
        <f>H281+IF(OR(G281="Szabadság",G281="Betegszabadság",G281="Orvos",G281="Csúsztatás",G281="Kiküldetés"),I281,IF(G281="Fél nap szabadság",I281/2,0))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IF(YEAR(DATE('Beállítások'!$B$5,1,1)+277)='Beállítások'!$B$5,DATE('Beállítások'!$B$5,1,1)+277,"")</f>
        <v>46665</v>
      </c>
      <c r="B282" s="19">
        <f>A282</f>
        <v>46665</v>
      </c>
      <c r="C282" s="20" t="str">
        <f>IF(A282="","",IF(COUNTIF('Ünnepnapok'!$A$5:$A$88,A282)&gt;0,"Ünnepnap",IF(WEEKDAY(A282,2)&gt;5,"Hétvége","Munkanap")))</f>
        <v>Munkanap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IF(C282="Munkanap",'Beállítások'!$B$6,0)</f>
        <v>8</v>
      </c>
      <c r="J282" s="22">
        <f>H282+IF(OR(G282="Szabadság",G282="Betegszabadság",G282="Orvos",G282="Csúsztatás",G282="Kiküldetés"),I282,IF(G282="Fél nap szabadság",I282/2,0))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IF(YEAR(DATE('Beállítások'!$B$5,1,1)+278)='Beállítások'!$B$5,DATE('Beállítások'!$B$5,1,1)+278,"")</f>
        <v>46666</v>
      </c>
      <c r="B283" s="19">
        <f>A283</f>
        <v>46666</v>
      </c>
      <c r="C283" s="20" t="str">
        <f>IF(A283="","",IF(COUNTIF('Ünnepnapok'!$A$5:$A$88,A283)&gt;0,"Ünnepnap",IF(WEEKDAY(A283,2)&gt;5,"Hétvége","Munkanap")))</f>
        <v>Munkanap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IF(C283="Munkanap",'Beállítások'!$B$6,0)</f>
        <v>8</v>
      </c>
      <c r="J283" s="22">
        <f>H283+IF(OR(G283="Szabadság",G283="Betegszabadság",G283="Orvos",G283="Csúsztatás",G283="Kiküldetés"),I283,IF(G283="Fél nap szabadság",I283/2,0))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IF(YEAR(DATE('Beállítások'!$B$5,1,1)+279)='Beállítások'!$B$5,DATE('Beállítások'!$B$5,1,1)+279,"")</f>
        <v>46667</v>
      </c>
      <c r="B284" s="19">
        <f>A284</f>
        <v>46667</v>
      </c>
      <c r="C284" s="20" t="str">
        <f>IF(A284="","",IF(COUNTIF('Ünnepnapok'!$A$5:$A$88,A284)&gt;0,"Ünnepnap",IF(WEEKDAY(A284,2)&gt;5,"Hétvége","Munkanap")))</f>
        <v>Munkanap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IF(C284="Munkanap",'Beállítások'!$B$6,0)</f>
        <v>8</v>
      </c>
      <c r="J284" s="22">
        <f>H284+IF(OR(G284="Szabadság",G284="Betegszabadság",G284="Orvos",G284="Csúsztatás",G284="Kiküldetés"),I284,IF(G284="Fél nap szabadság",I284/2,0))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IF(YEAR(DATE('Beállítások'!$B$5,1,1)+280)='Beállítások'!$B$5,DATE('Beállítások'!$B$5,1,1)+280,"")</f>
        <v>46668</v>
      </c>
      <c r="B285" s="19">
        <f>A285</f>
        <v>46668</v>
      </c>
      <c r="C285" s="20" t="str">
        <f>IF(A285="","",IF(COUNTIF('Ünnepnapok'!$A$5:$A$88,A285)&gt;0,"Ünnepnap",IF(WEEKDAY(A285,2)&gt;5,"Hétvége","Munkanap")))</f>
        <v>Munkanap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IF(C285="Munkanap",'Beállítások'!$B$6,0)</f>
        <v>8</v>
      </c>
      <c r="J285" s="22">
        <f>H285+IF(OR(G285="Szabadság",G285="Betegszabadság",G285="Orvos",G285="Csúsztatás",G285="Kiküldetés"),I285,IF(G285="Fél nap szabadság",I285/2,0))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IF(YEAR(DATE('Beállítások'!$B$5,1,1)+281)='Beállítások'!$B$5,DATE('Beállítások'!$B$5,1,1)+281,"")</f>
        <v>46669</v>
      </c>
      <c r="B286" s="19">
        <f>A286</f>
        <v>46669</v>
      </c>
      <c r="C286" s="20" t="str">
        <f>IF(A286="","",IF(COUNTIF('Ünnepnapok'!$A$5:$A$88,A286)&gt;0,"Ünnepnap",IF(WEEKDAY(A286,2)&gt;5,"Hétvége","Munkanap")))</f>
        <v>Hétvége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IF(C286="Munkanap",'Beállítások'!$B$6,0)</f>
        <v>0</v>
      </c>
      <c r="J286" s="22">
        <f>H286+IF(OR(G286="Szabadság",G286="Betegszabadság",G286="Orvos",G286="Csúsztatás",G286="Kiküldetés"),I286,IF(G286="Fél nap szabadság",I286/2,0))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IF(YEAR(DATE('Beállítások'!$B$5,1,1)+282)='Beállítások'!$B$5,DATE('Beállítások'!$B$5,1,1)+282,"")</f>
        <v>46670</v>
      </c>
      <c r="B287" s="19">
        <f>A287</f>
        <v>46670</v>
      </c>
      <c r="C287" s="20" t="str">
        <f>IF(A287="","",IF(COUNTIF('Ünnepnapok'!$A$5:$A$88,A287)&gt;0,"Ünnepnap",IF(WEEKDAY(A287,2)&gt;5,"Hétvége","Munkanap")))</f>
        <v>Hétvége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IF(C287="Munkanap",'Beállítások'!$B$6,0)</f>
        <v>0</v>
      </c>
      <c r="J287" s="22">
        <f>H287+IF(OR(G287="Szabadság",G287="Betegszabadság",G287="Orvos",G287="Csúsztatás",G287="Kiküldetés"),I287,IF(G287="Fél nap szabadság",I287/2,0))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IF(YEAR(DATE('Beállítások'!$B$5,1,1)+283)='Beállítások'!$B$5,DATE('Beállítások'!$B$5,1,1)+283,"")</f>
        <v>46671</v>
      </c>
      <c r="B288" s="19">
        <f>A288</f>
        <v>46671</v>
      </c>
      <c r="C288" s="20" t="str">
        <f>IF(A288="","",IF(COUNTIF('Ünnepnapok'!$A$5:$A$88,A288)&gt;0,"Ünnepnap",IF(WEEKDAY(A288,2)&gt;5,"Hétvége","Munkanap")))</f>
        <v>Munkanap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IF(C288="Munkanap",'Beállítások'!$B$6,0)</f>
        <v>8</v>
      </c>
      <c r="J288" s="22">
        <f>H288+IF(OR(G288="Szabadság",G288="Betegszabadság",G288="Orvos",G288="Csúsztatás",G288="Kiküldetés"),I288,IF(G288="Fél nap szabadság",I288/2,0))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IF(YEAR(DATE('Beállítások'!$B$5,1,1)+284)='Beállítások'!$B$5,DATE('Beállítások'!$B$5,1,1)+284,"")</f>
        <v>46672</v>
      </c>
      <c r="B289" s="19">
        <f>A289</f>
        <v>46672</v>
      </c>
      <c r="C289" s="20" t="str">
        <f>IF(A289="","",IF(COUNTIF('Ünnepnapok'!$A$5:$A$88,A289)&gt;0,"Ünnepnap",IF(WEEKDAY(A289,2)&gt;5,"Hétvége","Munkanap")))</f>
        <v>Munkanap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IF(C289="Munkanap",'Beállítások'!$B$6,0)</f>
        <v>8</v>
      </c>
      <c r="J289" s="22">
        <f>H289+IF(OR(G289="Szabadság",G289="Betegszabadság",G289="Orvos",G289="Csúsztatás",G289="Kiküldetés"),I289,IF(G289="Fél nap szabadság",I289/2,0))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IF(YEAR(DATE('Beállítások'!$B$5,1,1)+285)='Beállítások'!$B$5,DATE('Beállítások'!$B$5,1,1)+285,"")</f>
        <v>46673</v>
      </c>
      <c r="B290" s="19">
        <f>A290</f>
        <v>46673</v>
      </c>
      <c r="C290" s="20" t="str">
        <f>IF(A290="","",IF(COUNTIF('Ünnepnapok'!$A$5:$A$88,A290)&gt;0,"Ünnepnap",IF(WEEKDAY(A290,2)&gt;5,"Hétvége","Munkanap")))</f>
        <v>Munkanap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IF(C290="Munkanap",'Beállítások'!$B$6,0)</f>
        <v>8</v>
      </c>
      <c r="J290" s="22">
        <f>H290+IF(OR(G290="Szabadság",G290="Betegszabadság",G290="Orvos",G290="Csúsztatás",G290="Kiküldetés"),I290,IF(G290="Fél nap szabadság",I290/2,0))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IF(YEAR(DATE('Beállítások'!$B$5,1,1)+286)='Beállítások'!$B$5,DATE('Beállítások'!$B$5,1,1)+286,"")</f>
        <v>46674</v>
      </c>
      <c r="B291" s="19">
        <f>A291</f>
        <v>46674</v>
      </c>
      <c r="C291" s="20" t="str">
        <f>IF(A291="","",IF(COUNTIF('Ünnepnapok'!$A$5:$A$88,A291)&gt;0,"Ünnepnap",IF(WEEKDAY(A291,2)&gt;5,"Hétvége","Munkanap")))</f>
        <v>Munkanap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IF(C291="Munkanap",'Beállítások'!$B$6,0)</f>
        <v>8</v>
      </c>
      <c r="J291" s="22">
        <f>H291+IF(OR(G291="Szabadság",G291="Betegszabadság",G291="Orvos",G291="Csúsztatás",G291="Kiküldetés"),I291,IF(G291="Fél nap szabadság",I291/2,0))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IF(YEAR(DATE('Beállítások'!$B$5,1,1)+287)='Beállítások'!$B$5,DATE('Beállítások'!$B$5,1,1)+287,"")</f>
        <v>46675</v>
      </c>
      <c r="B292" s="19">
        <f>A292</f>
        <v>46675</v>
      </c>
      <c r="C292" s="20" t="str">
        <f>IF(A292="","",IF(COUNTIF('Ünnepnapok'!$A$5:$A$88,A292)&gt;0,"Ünnepnap",IF(WEEKDAY(A292,2)&gt;5,"Hétvége","Munkanap")))</f>
        <v>Munkanap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IF(C292="Munkanap",'Beállítások'!$B$6,0)</f>
        <v>8</v>
      </c>
      <c r="J292" s="22">
        <f>H292+IF(OR(G292="Szabadság",G292="Betegszabadság",G292="Orvos",G292="Csúsztatás",G292="Kiküldetés"),I292,IF(G292="Fél nap szabadság",I292/2,0))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IF(YEAR(DATE('Beállítások'!$B$5,1,1)+288)='Beállítások'!$B$5,DATE('Beállítások'!$B$5,1,1)+288,"")</f>
        <v>46676</v>
      </c>
      <c r="B293" s="19">
        <f>A293</f>
        <v>46676</v>
      </c>
      <c r="C293" s="20" t="str">
        <f>IF(A293="","",IF(COUNTIF('Ünnepnapok'!$A$5:$A$88,A293)&gt;0,"Ünnepnap",IF(WEEKDAY(A293,2)&gt;5,"Hétvége","Munkanap")))</f>
        <v>Hétvége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IF(C293="Munkanap",'Beállítások'!$B$6,0)</f>
        <v>0</v>
      </c>
      <c r="J293" s="22">
        <f>H293+IF(OR(G293="Szabadság",G293="Betegszabadság",G293="Orvos",G293="Csúsztatás",G293="Kiküldetés"),I293,IF(G293="Fél nap szabadság",I293/2,0))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IF(YEAR(DATE('Beállítások'!$B$5,1,1)+289)='Beállítások'!$B$5,DATE('Beállítások'!$B$5,1,1)+289,"")</f>
        <v>46677</v>
      </c>
      <c r="B294" s="19">
        <f>A294</f>
        <v>46677</v>
      </c>
      <c r="C294" s="20" t="str">
        <f>IF(A294="","",IF(COUNTIF('Ünnepnapok'!$A$5:$A$88,A294)&gt;0,"Ünnepnap",IF(WEEKDAY(A294,2)&gt;5,"Hétvége","Munkanap")))</f>
        <v>Hétvége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IF(C294="Munkanap",'Beállítások'!$B$6,0)</f>
        <v>0</v>
      </c>
      <c r="J294" s="22">
        <f>H294+IF(OR(G294="Szabadság",G294="Betegszabadság",G294="Orvos",G294="Csúsztatás",G294="Kiküldetés"),I294,IF(G294="Fél nap szabadság",I294/2,0))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IF(YEAR(DATE('Beállítások'!$B$5,1,1)+290)='Beállítások'!$B$5,DATE('Beállítások'!$B$5,1,1)+290,"")</f>
        <v>46678</v>
      </c>
      <c r="B295" s="19">
        <f>A295</f>
        <v>46678</v>
      </c>
      <c r="C295" s="20" t="str">
        <f>IF(A295="","",IF(COUNTIF('Ünnepnapok'!$A$5:$A$88,A295)&gt;0,"Ünnepnap",IF(WEEKDAY(A295,2)&gt;5,"Hétvége","Munkanap")))</f>
        <v>Munkanap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IF(C295="Munkanap",'Beállítások'!$B$6,0)</f>
        <v>8</v>
      </c>
      <c r="J295" s="22">
        <f>H295+IF(OR(G295="Szabadság",G295="Betegszabadság",G295="Orvos",G295="Csúsztatás",G295="Kiküldetés"),I295,IF(G295="Fél nap szabadság",I295/2,0))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IF(YEAR(DATE('Beállítások'!$B$5,1,1)+291)='Beállítások'!$B$5,DATE('Beállítások'!$B$5,1,1)+291,"")</f>
        <v>46679</v>
      </c>
      <c r="B296" s="19">
        <f>A296</f>
        <v>46679</v>
      </c>
      <c r="C296" s="20" t="str">
        <f>IF(A296="","",IF(COUNTIF('Ünnepnapok'!$A$5:$A$88,A296)&gt;0,"Ünnepnap",IF(WEEKDAY(A296,2)&gt;5,"Hétvége","Munkanap")))</f>
        <v>Munkanap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IF(C296="Munkanap",'Beállítások'!$B$6,0)</f>
        <v>8</v>
      </c>
      <c r="J296" s="22">
        <f>H296+IF(OR(G296="Szabadság",G296="Betegszabadság",G296="Orvos",G296="Csúsztatás",G296="Kiküldetés"),I296,IF(G296="Fél nap szabadság",I296/2,0))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IF(YEAR(DATE('Beállítások'!$B$5,1,1)+292)='Beállítások'!$B$5,DATE('Beállítások'!$B$5,1,1)+292,"")</f>
        <v>46680</v>
      </c>
      <c r="B297" s="19">
        <f>A297</f>
        <v>46680</v>
      </c>
      <c r="C297" s="20" t="str">
        <f>IF(A297="","",IF(COUNTIF('Ünnepnapok'!$A$5:$A$88,A297)&gt;0,"Ünnepnap",IF(WEEKDAY(A297,2)&gt;5,"Hétvége","Munkanap")))</f>
        <v>Munkanap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IF(C297="Munkanap",'Beállítások'!$B$6,0)</f>
        <v>8</v>
      </c>
      <c r="J297" s="22">
        <f>H297+IF(OR(G297="Szabadság",G297="Betegszabadság",G297="Orvos",G297="Csúsztatás",G297="Kiküldetés"),I297,IF(G297="Fél nap szabadság",I297/2,0))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IF(YEAR(DATE('Beállítások'!$B$5,1,1)+293)='Beállítások'!$B$5,DATE('Beállítások'!$B$5,1,1)+293,"")</f>
        <v>46681</v>
      </c>
      <c r="B298" s="19">
        <f>A298</f>
        <v>46681</v>
      </c>
      <c r="C298" s="20" t="str">
        <f>IF(A298="","",IF(COUNTIF('Ünnepnapok'!$A$5:$A$88,A298)&gt;0,"Ünnepnap",IF(WEEKDAY(A298,2)&gt;5,"Hétvége","Munkanap")))</f>
        <v>Munkanap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IF(C298="Munkanap",'Beállítások'!$B$6,0)</f>
        <v>8</v>
      </c>
      <c r="J298" s="22">
        <f>H298+IF(OR(G298="Szabadság",G298="Betegszabadság",G298="Orvos",G298="Csúsztatás",G298="Kiküldetés"),I298,IF(G298="Fél nap szabadság",I298/2,0))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IF(YEAR(DATE('Beállítások'!$B$5,1,1)+294)='Beállítások'!$B$5,DATE('Beállítások'!$B$5,1,1)+294,"")</f>
        <v>46682</v>
      </c>
      <c r="B299" s="19">
        <f>A299</f>
        <v>46682</v>
      </c>
      <c r="C299" s="20" t="str">
        <f>IF(A299="","",IF(COUNTIF('Ünnepnapok'!$A$5:$A$88,A299)&gt;0,"Ünnepnap",IF(WEEKDAY(A299,2)&gt;5,"Hétvége","Munkanap")))</f>
        <v>Munkanap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IF(C299="Munkanap",'Beállítások'!$B$6,0)</f>
        <v>8</v>
      </c>
      <c r="J299" s="22">
        <f>H299+IF(OR(G299="Szabadság",G299="Betegszabadság",G299="Orvos",G299="Csúsztatás",G299="Kiküldetés"),I299,IF(G299="Fél nap szabadság",I299/2,0))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IF(YEAR(DATE('Beállítások'!$B$5,1,1)+295)='Beállítások'!$B$5,DATE('Beállítások'!$B$5,1,1)+295,"")</f>
        <v>46683</v>
      </c>
      <c r="B300" s="19">
        <f>A300</f>
        <v>46683</v>
      </c>
      <c r="C300" s="20" t="str">
        <f>IF(A300="","",IF(COUNTIF('Ünnepnapok'!$A$5:$A$88,A300)&gt;0,"Ünnepnap",IF(WEEKDAY(A300,2)&gt;5,"Hétvége","Munkanap")))</f>
        <v>Ünnepnap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IF(C300="Munkanap",'Beállítások'!$B$6,0)</f>
        <v>0</v>
      </c>
      <c r="J300" s="22">
        <f>H300+IF(OR(G300="Szabadság",G300="Betegszabadság",G300="Orvos",G300="Csúsztatás",G300="Kiküldetés"),I300,IF(G300="Fél nap szabadság",I300/2,0))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IF(YEAR(DATE('Beállítások'!$B$5,1,1)+296)='Beállítások'!$B$5,DATE('Beállítások'!$B$5,1,1)+296,"")</f>
        <v>46684</v>
      </c>
      <c r="B301" s="19">
        <f>A301</f>
        <v>46684</v>
      </c>
      <c r="C301" s="20" t="str">
        <f>IF(A301="","",IF(COUNTIF('Ünnepnapok'!$A$5:$A$88,A301)&gt;0,"Ünnepnap",IF(WEEKDAY(A301,2)&gt;5,"Hétvége","Munkanap")))</f>
        <v>Hétvége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IF(C301="Munkanap",'Beállítások'!$B$6,0)</f>
        <v>0</v>
      </c>
      <c r="J301" s="22">
        <f>H301+IF(OR(G301="Szabadság",G301="Betegszabadság",G301="Orvos",G301="Csúsztatás",G301="Kiküldetés"),I301,IF(G301="Fél nap szabadság",I301/2,0))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IF(YEAR(DATE('Beállítások'!$B$5,1,1)+297)='Beállítások'!$B$5,DATE('Beállítások'!$B$5,1,1)+297,"")</f>
        <v>46685</v>
      </c>
      <c r="B302" s="19">
        <f>A302</f>
        <v>46685</v>
      </c>
      <c r="C302" s="20" t="str">
        <f>IF(A302="","",IF(COUNTIF('Ünnepnapok'!$A$5:$A$88,A302)&gt;0,"Ünnepnap",IF(WEEKDAY(A302,2)&gt;5,"Hétvége","Munkanap")))</f>
        <v>Munkanap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IF(C302="Munkanap",'Beállítások'!$B$6,0)</f>
        <v>8</v>
      </c>
      <c r="J302" s="22">
        <f>H302+IF(OR(G302="Szabadság",G302="Betegszabadság",G302="Orvos",G302="Csúsztatás",G302="Kiküldetés"),I302,IF(G302="Fél nap szabadság",I302/2,0))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IF(YEAR(DATE('Beállítások'!$B$5,1,1)+298)='Beállítások'!$B$5,DATE('Beállítások'!$B$5,1,1)+298,"")</f>
        <v>46686</v>
      </c>
      <c r="B303" s="19">
        <f>A303</f>
        <v>46686</v>
      </c>
      <c r="C303" s="20" t="str">
        <f>IF(A303="","",IF(COUNTIF('Ünnepnapok'!$A$5:$A$88,A303)&gt;0,"Ünnepnap",IF(WEEKDAY(A303,2)&gt;5,"Hétvége","Munkanap")))</f>
        <v>Munkanap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IF(C303="Munkanap",'Beállítások'!$B$6,0)</f>
        <v>8</v>
      </c>
      <c r="J303" s="22">
        <f>H303+IF(OR(G303="Szabadság",G303="Betegszabadság",G303="Orvos",G303="Csúsztatás",G303="Kiküldetés"),I303,IF(G303="Fél nap szabadság",I303/2,0))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IF(YEAR(DATE('Beállítások'!$B$5,1,1)+299)='Beállítások'!$B$5,DATE('Beállítások'!$B$5,1,1)+299,"")</f>
        <v>46687</v>
      </c>
      <c r="B304" s="19">
        <f>A304</f>
        <v>46687</v>
      </c>
      <c r="C304" s="20" t="str">
        <f>IF(A304="","",IF(COUNTIF('Ünnepnapok'!$A$5:$A$88,A304)&gt;0,"Ünnepnap",IF(WEEKDAY(A304,2)&gt;5,"Hétvége","Munkanap")))</f>
        <v>Munkanap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IF(C304="Munkanap",'Beállítások'!$B$6,0)</f>
        <v>8</v>
      </c>
      <c r="J304" s="22">
        <f>H304+IF(OR(G304="Szabadság",G304="Betegszabadság",G304="Orvos",G304="Csúsztatás",G304="Kiküldetés"),I304,IF(G304="Fél nap szabadság",I304/2,0))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IF(YEAR(DATE('Beállítások'!$B$5,1,1)+300)='Beállítások'!$B$5,DATE('Beállítások'!$B$5,1,1)+300,"")</f>
        <v>46688</v>
      </c>
      <c r="B305" s="19">
        <f>A305</f>
        <v>46688</v>
      </c>
      <c r="C305" s="20" t="str">
        <f>IF(A305="","",IF(COUNTIF('Ünnepnapok'!$A$5:$A$88,A305)&gt;0,"Ünnepnap",IF(WEEKDAY(A305,2)&gt;5,"Hétvége","Munkanap")))</f>
        <v>Munkanap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IF(C305="Munkanap",'Beállítások'!$B$6,0)</f>
        <v>8</v>
      </c>
      <c r="J305" s="22">
        <f>H305+IF(OR(G305="Szabadság",G305="Betegszabadság",G305="Orvos",G305="Csúsztatás",G305="Kiküldetés"),I305,IF(G305="Fél nap szabadság",I305/2,0))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IF(YEAR(DATE('Beállítások'!$B$5,1,1)+301)='Beállítások'!$B$5,DATE('Beállítások'!$B$5,1,1)+301,"")</f>
        <v>46689</v>
      </c>
      <c r="B306" s="19">
        <f>A306</f>
        <v>46689</v>
      </c>
      <c r="C306" s="20" t="str">
        <f>IF(A306="","",IF(COUNTIF('Ünnepnapok'!$A$5:$A$88,A306)&gt;0,"Ünnepnap",IF(WEEKDAY(A306,2)&gt;5,"Hétvége","Munkanap")))</f>
        <v>Munkanap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IF(C306="Munkanap",'Beállítások'!$B$6,0)</f>
        <v>8</v>
      </c>
      <c r="J306" s="22">
        <f>H306+IF(OR(G306="Szabadság",G306="Betegszabadság",G306="Orvos",G306="Csúsztatás",G306="Kiküldetés"),I306,IF(G306="Fél nap szabadság",I306/2,0))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IF(YEAR(DATE('Beállítások'!$B$5,1,1)+302)='Beállítások'!$B$5,DATE('Beállítások'!$B$5,1,1)+302,"")</f>
        <v>46690</v>
      </c>
      <c r="B307" s="19">
        <f>A307</f>
        <v>46690</v>
      </c>
      <c r="C307" s="20" t="str">
        <f>IF(A307="","",IF(COUNTIF('Ünnepnapok'!$A$5:$A$88,A307)&gt;0,"Ünnepnap",IF(WEEKDAY(A307,2)&gt;5,"Hétvége","Munkanap")))</f>
        <v>Hétvége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IF(C307="Munkanap",'Beállítások'!$B$6,0)</f>
        <v>0</v>
      </c>
      <c r="J307" s="22">
        <f>H307+IF(OR(G307="Szabadság",G307="Betegszabadság",G307="Orvos",G307="Csúsztatás",G307="Kiküldetés"),I307,IF(G307="Fél nap szabadság",I307/2,0))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IF(YEAR(DATE('Beállítások'!$B$5,1,1)+303)='Beállítások'!$B$5,DATE('Beállítások'!$B$5,1,1)+303,"")</f>
        <v>46691</v>
      </c>
      <c r="B308" s="19">
        <f>A308</f>
        <v>46691</v>
      </c>
      <c r="C308" s="20" t="str">
        <f>IF(A308="","",IF(COUNTIF('Ünnepnapok'!$A$5:$A$88,A308)&gt;0,"Ünnepnap",IF(WEEKDAY(A308,2)&gt;5,"Hétvége","Munkanap")))</f>
        <v>Hétvége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IF(C308="Munkanap",'Beállítások'!$B$6,0)</f>
        <v>0</v>
      </c>
      <c r="J308" s="22">
        <f>H308+IF(OR(G308="Szabadság",G308="Betegszabadság",G308="Orvos",G308="Csúsztatás",G308="Kiküldetés"),I308,IF(G308="Fél nap szabadság",I308/2,0))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IF(YEAR(DATE('Beállítások'!$B$5,1,1)+304)='Beállítások'!$B$5,DATE('Beállítások'!$B$5,1,1)+304,"")</f>
        <v>46692</v>
      </c>
      <c r="B309" s="19">
        <f>A309</f>
        <v>46692</v>
      </c>
      <c r="C309" s="20" t="str">
        <f>IF(A309="","",IF(COUNTIF('Ünnepnapok'!$A$5:$A$88,A309)&gt;0,"Ünnepnap",IF(WEEKDAY(A309,2)&gt;5,"Hétvége","Munkanap")))</f>
        <v>Ünnepnap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IF(C309="Munkanap",'Beállítások'!$B$6,0)</f>
        <v>0</v>
      </c>
      <c r="J309" s="22">
        <f>H309+IF(OR(G309="Szabadság",G309="Betegszabadság",G309="Orvos",G309="Csúsztatás",G309="Kiküldetés"),I309,IF(G309="Fél nap szabadság",I309/2,0))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IF(YEAR(DATE('Beállítások'!$B$5,1,1)+305)='Beállítások'!$B$5,DATE('Beállítások'!$B$5,1,1)+305,"")</f>
        <v>46693</v>
      </c>
      <c r="B310" s="19">
        <f>A310</f>
        <v>46693</v>
      </c>
      <c r="C310" s="20" t="str">
        <f>IF(A310="","",IF(COUNTIF('Ünnepnapok'!$A$5:$A$88,A310)&gt;0,"Ünnepnap",IF(WEEKDAY(A310,2)&gt;5,"Hétvége","Munkanap")))</f>
        <v>Munkanap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IF(C310="Munkanap",'Beállítások'!$B$6,0)</f>
        <v>8</v>
      </c>
      <c r="J310" s="22">
        <f>H310+IF(OR(G310="Szabadság",G310="Betegszabadság",G310="Orvos",G310="Csúsztatás",G310="Kiküldetés"),I310,IF(G310="Fél nap szabadság",I310/2,0))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IF(YEAR(DATE('Beállítások'!$B$5,1,1)+306)='Beállítások'!$B$5,DATE('Beállítások'!$B$5,1,1)+306,"")</f>
        <v>46694</v>
      </c>
      <c r="B311" s="19">
        <f>A311</f>
        <v>46694</v>
      </c>
      <c r="C311" s="20" t="str">
        <f>IF(A311="","",IF(COUNTIF('Ünnepnapok'!$A$5:$A$88,A311)&gt;0,"Ünnepnap",IF(WEEKDAY(A311,2)&gt;5,"Hétvége","Munkanap")))</f>
        <v>Munkanap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IF(C311="Munkanap",'Beállítások'!$B$6,0)</f>
        <v>8</v>
      </c>
      <c r="J311" s="22">
        <f>H311+IF(OR(G311="Szabadság",G311="Betegszabadság",G311="Orvos",G311="Csúsztatás",G311="Kiküldetés"),I311,IF(G311="Fél nap szabadság",I311/2,0))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IF(YEAR(DATE('Beállítások'!$B$5,1,1)+307)='Beállítások'!$B$5,DATE('Beállítások'!$B$5,1,1)+307,"")</f>
        <v>46695</v>
      </c>
      <c r="B312" s="19">
        <f>A312</f>
        <v>46695</v>
      </c>
      <c r="C312" s="20" t="str">
        <f>IF(A312="","",IF(COUNTIF('Ünnepnapok'!$A$5:$A$88,A312)&gt;0,"Ünnepnap",IF(WEEKDAY(A312,2)&gt;5,"Hétvége","Munkanap")))</f>
        <v>Munkanap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IF(C312="Munkanap",'Beállítások'!$B$6,0)</f>
        <v>8</v>
      </c>
      <c r="J312" s="22">
        <f>H312+IF(OR(G312="Szabadság",G312="Betegszabadság",G312="Orvos",G312="Csúsztatás",G312="Kiküldetés"),I312,IF(G312="Fél nap szabadság",I312/2,0))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IF(YEAR(DATE('Beállítások'!$B$5,1,1)+308)='Beállítások'!$B$5,DATE('Beállítások'!$B$5,1,1)+308,"")</f>
        <v>46696</v>
      </c>
      <c r="B313" s="19">
        <f>A313</f>
        <v>46696</v>
      </c>
      <c r="C313" s="20" t="str">
        <f>IF(A313="","",IF(COUNTIF('Ünnepnapok'!$A$5:$A$88,A313)&gt;0,"Ünnepnap",IF(WEEKDAY(A313,2)&gt;5,"Hétvége","Munkanap")))</f>
        <v>Munkanap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IF(C313="Munkanap",'Beállítások'!$B$6,0)</f>
        <v>8</v>
      </c>
      <c r="J313" s="22">
        <f>H313+IF(OR(G313="Szabadság",G313="Betegszabadság",G313="Orvos",G313="Csúsztatás",G313="Kiküldetés"),I313,IF(G313="Fél nap szabadság",I313/2,0))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IF(YEAR(DATE('Beállítások'!$B$5,1,1)+309)='Beállítások'!$B$5,DATE('Beállítások'!$B$5,1,1)+309,"")</f>
        <v>46697</v>
      </c>
      <c r="B314" s="19">
        <f>A314</f>
        <v>46697</v>
      </c>
      <c r="C314" s="20" t="str">
        <f>IF(A314="","",IF(COUNTIF('Ünnepnapok'!$A$5:$A$88,A314)&gt;0,"Ünnepnap",IF(WEEKDAY(A314,2)&gt;5,"Hétvége","Munkanap")))</f>
        <v>Hétvége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IF(C314="Munkanap",'Beállítások'!$B$6,0)</f>
        <v>0</v>
      </c>
      <c r="J314" s="22">
        <f>H314+IF(OR(G314="Szabadság",G314="Betegszabadság",G314="Orvos",G314="Csúsztatás",G314="Kiküldetés"),I314,IF(G314="Fél nap szabadság",I314/2,0))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IF(YEAR(DATE('Beállítások'!$B$5,1,1)+310)='Beállítások'!$B$5,DATE('Beállítások'!$B$5,1,1)+310,"")</f>
        <v>46698</v>
      </c>
      <c r="B315" s="19">
        <f>A315</f>
        <v>46698</v>
      </c>
      <c r="C315" s="20" t="str">
        <f>IF(A315="","",IF(COUNTIF('Ünnepnapok'!$A$5:$A$88,A315)&gt;0,"Ünnepnap",IF(WEEKDAY(A315,2)&gt;5,"Hétvége","Munkanap")))</f>
        <v>Hétvége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IF(C315="Munkanap",'Beállítások'!$B$6,0)</f>
        <v>0</v>
      </c>
      <c r="J315" s="22">
        <f>H315+IF(OR(G315="Szabadság",G315="Betegszabadság",G315="Orvos",G315="Csúsztatás",G315="Kiküldetés"),I315,IF(G315="Fél nap szabadság",I315/2,0))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IF(YEAR(DATE('Beállítások'!$B$5,1,1)+311)='Beállítások'!$B$5,DATE('Beállítások'!$B$5,1,1)+311,"")</f>
        <v>46699</v>
      </c>
      <c r="B316" s="19">
        <f>A316</f>
        <v>46699</v>
      </c>
      <c r="C316" s="20" t="str">
        <f>IF(A316="","",IF(COUNTIF('Ünnepnapok'!$A$5:$A$88,A316)&gt;0,"Ünnepnap",IF(WEEKDAY(A316,2)&gt;5,"Hétvége","Munkanap")))</f>
        <v>Munkanap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IF(C316="Munkanap",'Beállítások'!$B$6,0)</f>
        <v>8</v>
      </c>
      <c r="J316" s="22">
        <f>H316+IF(OR(G316="Szabadság",G316="Betegszabadság",G316="Orvos",G316="Csúsztatás",G316="Kiküldetés"),I316,IF(G316="Fél nap szabadság",I316/2,0))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IF(YEAR(DATE('Beállítások'!$B$5,1,1)+312)='Beállítások'!$B$5,DATE('Beállítások'!$B$5,1,1)+312,"")</f>
        <v>46700</v>
      </c>
      <c r="B317" s="19">
        <f>A317</f>
        <v>46700</v>
      </c>
      <c r="C317" s="20" t="str">
        <f>IF(A317="","",IF(COUNTIF('Ünnepnapok'!$A$5:$A$88,A317)&gt;0,"Ünnepnap",IF(WEEKDAY(A317,2)&gt;5,"Hétvége","Munkanap")))</f>
        <v>Munkanap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IF(C317="Munkanap",'Beállítások'!$B$6,0)</f>
        <v>8</v>
      </c>
      <c r="J317" s="22">
        <f>H317+IF(OR(G317="Szabadság",G317="Betegszabadság",G317="Orvos",G317="Csúsztatás",G317="Kiküldetés"),I317,IF(G317="Fél nap szabadság",I317/2,0))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IF(YEAR(DATE('Beállítások'!$B$5,1,1)+313)='Beállítások'!$B$5,DATE('Beállítások'!$B$5,1,1)+313,"")</f>
        <v>46701</v>
      </c>
      <c r="B318" s="19">
        <f>A318</f>
        <v>46701</v>
      </c>
      <c r="C318" s="20" t="str">
        <f>IF(A318="","",IF(COUNTIF('Ünnepnapok'!$A$5:$A$88,A318)&gt;0,"Ünnepnap",IF(WEEKDAY(A318,2)&gt;5,"Hétvége","Munkanap")))</f>
        <v>Munkanap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IF(C318="Munkanap",'Beállítások'!$B$6,0)</f>
        <v>8</v>
      </c>
      <c r="J318" s="22">
        <f>H318+IF(OR(G318="Szabadság",G318="Betegszabadság",G318="Orvos",G318="Csúsztatás",G318="Kiküldetés"),I318,IF(G318="Fél nap szabadság",I318/2,0))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IF(YEAR(DATE('Beállítások'!$B$5,1,1)+314)='Beállítások'!$B$5,DATE('Beállítások'!$B$5,1,1)+314,"")</f>
        <v>46702</v>
      </c>
      <c r="B319" s="19">
        <f>A319</f>
        <v>46702</v>
      </c>
      <c r="C319" s="20" t="str">
        <f>IF(A319="","",IF(COUNTIF('Ünnepnapok'!$A$5:$A$88,A319)&gt;0,"Ünnepnap",IF(WEEKDAY(A319,2)&gt;5,"Hétvége","Munkanap")))</f>
        <v>Munkanap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IF(C319="Munkanap",'Beállítások'!$B$6,0)</f>
        <v>8</v>
      </c>
      <c r="J319" s="22">
        <f>H319+IF(OR(G319="Szabadság",G319="Betegszabadság",G319="Orvos",G319="Csúsztatás",G319="Kiküldetés"),I319,IF(G319="Fél nap szabadság",I319/2,0))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IF(YEAR(DATE('Beállítások'!$B$5,1,1)+315)='Beállítások'!$B$5,DATE('Beállítások'!$B$5,1,1)+315,"")</f>
        <v>46703</v>
      </c>
      <c r="B320" s="19">
        <f>A320</f>
        <v>46703</v>
      </c>
      <c r="C320" s="20" t="str">
        <f>IF(A320="","",IF(COUNTIF('Ünnepnapok'!$A$5:$A$88,A320)&gt;0,"Ünnepnap",IF(WEEKDAY(A320,2)&gt;5,"Hétvége","Munkanap")))</f>
        <v>Munkanap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IF(C320="Munkanap",'Beállítások'!$B$6,0)</f>
        <v>8</v>
      </c>
      <c r="J320" s="22">
        <f>H320+IF(OR(G320="Szabadság",G320="Betegszabadság",G320="Orvos",G320="Csúsztatás",G320="Kiküldetés"),I320,IF(G320="Fél nap szabadság",I320/2,0))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IF(YEAR(DATE('Beállítások'!$B$5,1,1)+316)='Beállítások'!$B$5,DATE('Beállítások'!$B$5,1,1)+316,"")</f>
        <v>46704</v>
      </c>
      <c r="B321" s="19">
        <f>A321</f>
        <v>46704</v>
      </c>
      <c r="C321" s="20" t="str">
        <f>IF(A321="","",IF(COUNTIF('Ünnepnapok'!$A$5:$A$88,A321)&gt;0,"Ünnepnap",IF(WEEKDAY(A321,2)&gt;5,"Hétvége","Munkanap")))</f>
        <v>Hétvége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IF(C321="Munkanap",'Beállítások'!$B$6,0)</f>
        <v>0</v>
      </c>
      <c r="J321" s="22">
        <f>H321+IF(OR(G321="Szabadság",G321="Betegszabadság",G321="Orvos",G321="Csúsztatás",G321="Kiküldetés"),I321,IF(G321="Fél nap szabadság",I321/2,0))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IF(YEAR(DATE('Beállítások'!$B$5,1,1)+317)='Beállítások'!$B$5,DATE('Beállítások'!$B$5,1,1)+317,"")</f>
        <v>46705</v>
      </c>
      <c r="B322" s="19">
        <f>A322</f>
        <v>46705</v>
      </c>
      <c r="C322" s="20" t="str">
        <f>IF(A322="","",IF(COUNTIF('Ünnepnapok'!$A$5:$A$88,A322)&gt;0,"Ünnepnap",IF(WEEKDAY(A322,2)&gt;5,"Hétvége","Munkanap")))</f>
        <v>Hétvége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IF(C322="Munkanap",'Beállítások'!$B$6,0)</f>
        <v>0</v>
      </c>
      <c r="J322" s="22">
        <f>H322+IF(OR(G322="Szabadság",G322="Betegszabadság",G322="Orvos",G322="Csúsztatás",G322="Kiküldetés"),I322,IF(G322="Fél nap szabadság",I322/2,0))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IF(YEAR(DATE('Beállítások'!$B$5,1,1)+318)='Beállítások'!$B$5,DATE('Beállítások'!$B$5,1,1)+318,"")</f>
        <v>46706</v>
      </c>
      <c r="B323" s="19">
        <f>A323</f>
        <v>46706</v>
      </c>
      <c r="C323" s="20" t="str">
        <f>IF(A323="","",IF(COUNTIF('Ünnepnapok'!$A$5:$A$88,A323)&gt;0,"Ünnepnap",IF(WEEKDAY(A323,2)&gt;5,"Hétvége","Munkanap")))</f>
        <v>Munkanap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IF(C323="Munkanap",'Beállítások'!$B$6,0)</f>
        <v>8</v>
      </c>
      <c r="J323" s="22">
        <f>H323+IF(OR(G323="Szabadság",G323="Betegszabadság",G323="Orvos",G323="Csúsztatás",G323="Kiküldetés"),I323,IF(G323="Fél nap szabadság",I323/2,0))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IF(YEAR(DATE('Beállítások'!$B$5,1,1)+319)='Beállítások'!$B$5,DATE('Beállítások'!$B$5,1,1)+319,"")</f>
        <v>46707</v>
      </c>
      <c r="B324" s="19">
        <f>A324</f>
        <v>46707</v>
      </c>
      <c r="C324" s="20" t="str">
        <f>IF(A324="","",IF(COUNTIF('Ünnepnapok'!$A$5:$A$88,A324)&gt;0,"Ünnepnap",IF(WEEKDAY(A324,2)&gt;5,"Hétvége","Munkanap")))</f>
        <v>Munkanap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IF(C324="Munkanap",'Beállítások'!$B$6,0)</f>
        <v>8</v>
      </c>
      <c r="J324" s="22">
        <f>H324+IF(OR(G324="Szabadság",G324="Betegszabadság",G324="Orvos",G324="Csúsztatás",G324="Kiküldetés"),I324,IF(G324="Fél nap szabadság",I324/2,0))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IF(YEAR(DATE('Beállítások'!$B$5,1,1)+320)='Beállítások'!$B$5,DATE('Beállítások'!$B$5,1,1)+320,"")</f>
        <v>46708</v>
      </c>
      <c r="B325" s="19">
        <f>A325</f>
        <v>46708</v>
      </c>
      <c r="C325" s="20" t="str">
        <f>IF(A325="","",IF(COUNTIF('Ünnepnapok'!$A$5:$A$88,A325)&gt;0,"Ünnepnap",IF(WEEKDAY(A325,2)&gt;5,"Hétvége","Munkanap")))</f>
        <v>Munkanap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IF(C325="Munkanap",'Beállítások'!$B$6,0)</f>
        <v>8</v>
      </c>
      <c r="J325" s="22">
        <f>H325+IF(OR(G325="Szabadság",G325="Betegszabadság",G325="Orvos",G325="Csúsztatás",G325="Kiküldetés"),I325,IF(G325="Fél nap szabadság",I325/2,0))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IF(YEAR(DATE('Beállítások'!$B$5,1,1)+321)='Beállítások'!$B$5,DATE('Beállítások'!$B$5,1,1)+321,"")</f>
        <v>46709</v>
      </c>
      <c r="B326" s="19">
        <f>A326</f>
        <v>46709</v>
      </c>
      <c r="C326" s="20" t="str">
        <f>IF(A326="","",IF(COUNTIF('Ünnepnapok'!$A$5:$A$88,A326)&gt;0,"Ünnepnap",IF(WEEKDAY(A326,2)&gt;5,"Hétvége","Munkanap")))</f>
        <v>Munkanap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IF(C326="Munkanap",'Beállítások'!$B$6,0)</f>
        <v>8</v>
      </c>
      <c r="J326" s="22">
        <f>H326+IF(OR(G326="Szabadság",G326="Betegszabadság",G326="Orvos",G326="Csúsztatás",G326="Kiküldetés"),I326,IF(G326="Fél nap szabadság",I326/2,0))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IF(YEAR(DATE('Beállítások'!$B$5,1,1)+322)='Beállítások'!$B$5,DATE('Beállítások'!$B$5,1,1)+322,"")</f>
        <v>46710</v>
      </c>
      <c r="B327" s="19">
        <f>A327</f>
        <v>46710</v>
      </c>
      <c r="C327" s="20" t="str">
        <f>IF(A327="","",IF(COUNTIF('Ünnepnapok'!$A$5:$A$88,A327)&gt;0,"Ünnepnap",IF(WEEKDAY(A327,2)&gt;5,"Hétvége","Munkanap")))</f>
        <v>Munkanap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IF(C327="Munkanap",'Beállítások'!$B$6,0)</f>
        <v>8</v>
      </c>
      <c r="J327" s="22">
        <f>H327+IF(OR(G327="Szabadság",G327="Betegszabadság",G327="Orvos",G327="Csúsztatás",G327="Kiküldetés"),I327,IF(G327="Fél nap szabadság",I327/2,0))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IF(YEAR(DATE('Beállítások'!$B$5,1,1)+323)='Beállítások'!$B$5,DATE('Beállítások'!$B$5,1,1)+323,"")</f>
        <v>46711</v>
      </c>
      <c r="B328" s="19">
        <f>A328</f>
        <v>46711</v>
      </c>
      <c r="C328" s="20" t="str">
        <f>IF(A328="","",IF(COUNTIF('Ünnepnapok'!$A$5:$A$88,A328)&gt;0,"Ünnepnap",IF(WEEKDAY(A328,2)&gt;5,"Hétvége","Munkanap")))</f>
        <v>Hétvége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IF(C328="Munkanap",'Beállítások'!$B$6,0)</f>
        <v>0</v>
      </c>
      <c r="J328" s="22">
        <f>H328+IF(OR(G328="Szabadság",G328="Betegszabadság",G328="Orvos",G328="Csúsztatás",G328="Kiküldetés"),I328,IF(G328="Fél nap szabadság",I328/2,0))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IF(YEAR(DATE('Beállítások'!$B$5,1,1)+324)='Beállítások'!$B$5,DATE('Beállítások'!$B$5,1,1)+324,"")</f>
        <v>46712</v>
      </c>
      <c r="B329" s="19">
        <f>A329</f>
        <v>46712</v>
      </c>
      <c r="C329" s="20" t="str">
        <f>IF(A329="","",IF(COUNTIF('Ünnepnapok'!$A$5:$A$88,A329)&gt;0,"Ünnepnap",IF(WEEKDAY(A329,2)&gt;5,"Hétvége","Munkanap")))</f>
        <v>Hétvége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IF(C329="Munkanap",'Beállítások'!$B$6,0)</f>
        <v>0</v>
      </c>
      <c r="J329" s="22">
        <f>H329+IF(OR(G329="Szabadság",G329="Betegszabadság",G329="Orvos",G329="Csúsztatás",G329="Kiküldetés"),I329,IF(G329="Fél nap szabadság",I329/2,0))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IF(YEAR(DATE('Beállítások'!$B$5,1,1)+325)='Beállítások'!$B$5,DATE('Beállítások'!$B$5,1,1)+325,"")</f>
        <v>46713</v>
      </c>
      <c r="B330" s="19">
        <f>A330</f>
        <v>46713</v>
      </c>
      <c r="C330" s="20" t="str">
        <f>IF(A330="","",IF(COUNTIF('Ünnepnapok'!$A$5:$A$88,A330)&gt;0,"Ünnepnap",IF(WEEKDAY(A330,2)&gt;5,"Hétvége","Munkanap")))</f>
        <v>Munkanap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IF(C330="Munkanap",'Beállítások'!$B$6,0)</f>
        <v>8</v>
      </c>
      <c r="J330" s="22">
        <f>H330+IF(OR(G330="Szabadság",G330="Betegszabadság",G330="Orvos",G330="Csúsztatás",G330="Kiküldetés"),I330,IF(G330="Fél nap szabadság",I330/2,0))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IF(YEAR(DATE('Beállítások'!$B$5,1,1)+326)='Beállítások'!$B$5,DATE('Beállítások'!$B$5,1,1)+326,"")</f>
        <v>46714</v>
      </c>
      <c r="B331" s="19">
        <f>A331</f>
        <v>46714</v>
      </c>
      <c r="C331" s="20" t="str">
        <f>IF(A331="","",IF(COUNTIF('Ünnepnapok'!$A$5:$A$88,A331)&gt;0,"Ünnepnap",IF(WEEKDAY(A331,2)&gt;5,"Hétvége","Munkanap")))</f>
        <v>Munkanap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IF(C331="Munkanap",'Beállítások'!$B$6,0)</f>
        <v>8</v>
      </c>
      <c r="J331" s="22">
        <f>H331+IF(OR(G331="Szabadság",G331="Betegszabadság",G331="Orvos",G331="Csúsztatás",G331="Kiküldetés"),I331,IF(G331="Fél nap szabadság",I331/2,0))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IF(YEAR(DATE('Beállítások'!$B$5,1,1)+327)='Beállítások'!$B$5,DATE('Beállítások'!$B$5,1,1)+327,"")</f>
        <v>46715</v>
      </c>
      <c r="B332" s="19">
        <f>A332</f>
        <v>46715</v>
      </c>
      <c r="C332" s="20" t="str">
        <f>IF(A332="","",IF(COUNTIF('Ünnepnapok'!$A$5:$A$88,A332)&gt;0,"Ünnepnap",IF(WEEKDAY(A332,2)&gt;5,"Hétvége","Munkanap")))</f>
        <v>Munkanap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IF(C332="Munkanap",'Beállítások'!$B$6,0)</f>
        <v>8</v>
      </c>
      <c r="J332" s="22">
        <f>H332+IF(OR(G332="Szabadság",G332="Betegszabadság",G332="Orvos",G332="Csúsztatás",G332="Kiküldetés"),I332,IF(G332="Fél nap szabadság",I332/2,0))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IF(YEAR(DATE('Beállítások'!$B$5,1,1)+328)='Beállítások'!$B$5,DATE('Beállítások'!$B$5,1,1)+328,"")</f>
        <v>46716</v>
      </c>
      <c r="B333" s="19">
        <f>A333</f>
        <v>46716</v>
      </c>
      <c r="C333" s="20" t="str">
        <f>IF(A333="","",IF(COUNTIF('Ünnepnapok'!$A$5:$A$88,A333)&gt;0,"Ünnepnap",IF(WEEKDAY(A333,2)&gt;5,"Hétvége","Munkanap")))</f>
        <v>Munkanap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IF(C333="Munkanap",'Beállítások'!$B$6,0)</f>
        <v>8</v>
      </c>
      <c r="J333" s="22">
        <f>H333+IF(OR(G333="Szabadság",G333="Betegszabadság",G333="Orvos",G333="Csúsztatás",G333="Kiküldetés"),I333,IF(G333="Fél nap szabadság",I333/2,0))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IF(YEAR(DATE('Beállítások'!$B$5,1,1)+329)='Beállítások'!$B$5,DATE('Beállítások'!$B$5,1,1)+329,"")</f>
        <v>46717</v>
      </c>
      <c r="B334" s="19">
        <f>A334</f>
        <v>46717</v>
      </c>
      <c r="C334" s="20" t="str">
        <f>IF(A334="","",IF(COUNTIF('Ünnepnapok'!$A$5:$A$88,A334)&gt;0,"Ünnepnap",IF(WEEKDAY(A334,2)&gt;5,"Hétvége","Munkanap")))</f>
        <v>Munkanap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IF(C334="Munkanap",'Beállítások'!$B$6,0)</f>
        <v>8</v>
      </c>
      <c r="J334" s="22">
        <f>H334+IF(OR(G334="Szabadság",G334="Betegszabadság",G334="Orvos",G334="Csúsztatás",G334="Kiküldetés"),I334,IF(G334="Fél nap szabadság",I334/2,0))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IF(YEAR(DATE('Beállítások'!$B$5,1,1)+330)='Beállítások'!$B$5,DATE('Beállítások'!$B$5,1,1)+330,"")</f>
        <v>46718</v>
      </c>
      <c r="B335" s="19">
        <f>A335</f>
        <v>46718</v>
      </c>
      <c r="C335" s="20" t="str">
        <f>IF(A335="","",IF(COUNTIF('Ünnepnapok'!$A$5:$A$88,A335)&gt;0,"Ünnepnap",IF(WEEKDAY(A335,2)&gt;5,"Hétvége","Munkanap")))</f>
        <v>Hétvége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IF(C335="Munkanap",'Beállítások'!$B$6,0)</f>
        <v>0</v>
      </c>
      <c r="J335" s="22">
        <f>H335+IF(OR(G335="Szabadság",G335="Betegszabadság",G335="Orvos",G335="Csúsztatás",G335="Kiküldetés"),I335,IF(G335="Fél nap szabadság",I335/2,0))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IF(YEAR(DATE('Beállítások'!$B$5,1,1)+331)='Beállítások'!$B$5,DATE('Beállítások'!$B$5,1,1)+331,"")</f>
        <v>46719</v>
      </c>
      <c r="B336" s="19">
        <f>A336</f>
        <v>46719</v>
      </c>
      <c r="C336" s="20" t="str">
        <f>IF(A336="","",IF(COUNTIF('Ünnepnapok'!$A$5:$A$88,A336)&gt;0,"Ünnepnap",IF(WEEKDAY(A336,2)&gt;5,"Hétvége","Munkanap")))</f>
        <v>Hétvége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IF(C336="Munkanap",'Beállítások'!$B$6,0)</f>
        <v>0</v>
      </c>
      <c r="J336" s="22">
        <f>H336+IF(OR(G336="Szabadság",G336="Betegszabadság",G336="Orvos",G336="Csúsztatás",G336="Kiküldetés"),I336,IF(G336="Fél nap szabadság",I336/2,0))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IF(YEAR(DATE('Beállítások'!$B$5,1,1)+332)='Beállítások'!$B$5,DATE('Beállítások'!$B$5,1,1)+332,"")</f>
        <v>46720</v>
      </c>
      <c r="B337" s="19">
        <f>A337</f>
        <v>46720</v>
      </c>
      <c r="C337" s="20" t="str">
        <f>IF(A337="","",IF(COUNTIF('Ünnepnapok'!$A$5:$A$88,A337)&gt;0,"Ünnepnap",IF(WEEKDAY(A337,2)&gt;5,"Hétvége","Munkanap")))</f>
        <v>Munkanap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IF(C337="Munkanap",'Beállítások'!$B$6,0)</f>
        <v>8</v>
      </c>
      <c r="J337" s="22">
        <f>H337+IF(OR(G337="Szabadság",G337="Betegszabadság",G337="Orvos",G337="Csúsztatás",G337="Kiküldetés"),I337,IF(G337="Fél nap szabadság",I337/2,0))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IF(YEAR(DATE('Beállítások'!$B$5,1,1)+333)='Beállítások'!$B$5,DATE('Beállítások'!$B$5,1,1)+333,"")</f>
        <v>46721</v>
      </c>
      <c r="B338" s="19">
        <f>A338</f>
        <v>46721</v>
      </c>
      <c r="C338" s="20" t="str">
        <f>IF(A338="","",IF(COUNTIF('Ünnepnapok'!$A$5:$A$88,A338)&gt;0,"Ünnepnap",IF(WEEKDAY(A338,2)&gt;5,"Hétvége","Munkanap")))</f>
        <v>Munkanap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IF(C338="Munkanap",'Beállítások'!$B$6,0)</f>
        <v>8</v>
      </c>
      <c r="J338" s="22">
        <f>H338+IF(OR(G338="Szabadság",G338="Betegszabadság",G338="Orvos",G338="Csúsztatás",G338="Kiküldetés"),I338,IF(G338="Fél nap szabadság",I338/2,0))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IF(YEAR(DATE('Beállítások'!$B$5,1,1)+334)='Beállítások'!$B$5,DATE('Beállítások'!$B$5,1,1)+334,"")</f>
        <v>46722</v>
      </c>
      <c r="B339" s="19">
        <f>A339</f>
        <v>46722</v>
      </c>
      <c r="C339" s="20" t="str">
        <f>IF(A339="","",IF(COUNTIF('Ünnepnapok'!$A$5:$A$88,A339)&gt;0,"Ünnepnap",IF(WEEKDAY(A339,2)&gt;5,"Hétvége","Munkanap")))</f>
        <v>Munkanap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IF(C339="Munkanap",'Beállítások'!$B$6,0)</f>
        <v>8</v>
      </c>
      <c r="J339" s="22">
        <f>H339+IF(OR(G339="Szabadság",G339="Betegszabadság",G339="Orvos",G339="Csúsztatás",G339="Kiküldetés"),I339,IF(G339="Fél nap szabadság",I339/2,0))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IF(YEAR(DATE('Beállítások'!$B$5,1,1)+335)='Beállítások'!$B$5,DATE('Beállítások'!$B$5,1,1)+335,"")</f>
        <v>46723</v>
      </c>
      <c r="B340" s="19">
        <f>A340</f>
        <v>46723</v>
      </c>
      <c r="C340" s="20" t="str">
        <f>IF(A340="","",IF(COUNTIF('Ünnepnapok'!$A$5:$A$88,A340)&gt;0,"Ünnepnap",IF(WEEKDAY(A340,2)&gt;5,"Hétvége","Munkanap")))</f>
        <v>Munkanap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IF(C340="Munkanap",'Beállítások'!$B$6,0)</f>
        <v>8</v>
      </c>
      <c r="J340" s="22">
        <f>H340+IF(OR(G340="Szabadság",G340="Betegszabadság",G340="Orvos",G340="Csúsztatás",G340="Kiküldetés"),I340,IF(G340="Fél nap szabadság",I340/2,0))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IF(YEAR(DATE('Beállítások'!$B$5,1,1)+336)='Beállítások'!$B$5,DATE('Beállítások'!$B$5,1,1)+336,"")</f>
        <v>46724</v>
      </c>
      <c r="B341" s="19">
        <f>A341</f>
        <v>46724</v>
      </c>
      <c r="C341" s="20" t="str">
        <f>IF(A341="","",IF(COUNTIF('Ünnepnapok'!$A$5:$A$88,A341)&gt;0,"Ünnepnap",IF(WEEKDAY(A341,2)&gt;5,"Hétvége","Munkanap")))</f>
        <v>Munkanap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IF(C341="Munkanap",'Beállítások'!$B$6,0)</f>
        <v>8</v>
      </c>
      <c r="J341" s="22">
        <f>H341+IF(OR(G341="Szabadság",G341="Betegszabadság",G341="Orvos",G341="Csúsztatás",G341="Kiküldetés"),I341,IF(G341="Fél nap szabadság",I341/2,0))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IF(YEAR(DATE('Beállítások'!$B$5,1,1)+337)='Beállítások'!$B$5,DATE('Beállítások'!$B$5,1,1)+337,"")</f>
        <v>46725</v>
      </c>
      <c r="B342" s="19">
        <f>A342</f>
        <v>46725</v>
      </c>
      <c r="C342" s="20" t="str">
        <f>IF(A342="","",IF(COUNTIF('Ünnepnapok'!$A$5:$A$88,A342)&gt;0,"Ünnepnap",IF(WEEKDAY(A342,2)&gt;5,"Hétvége","Munkanap")))</f>
        <v>Hétvége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IF(C342="Munkanap",'Beállítások'!$B$6,0)</f>
        <v>0</v>
      </c>
      <c r="J342" s="22">
        <f>H342+IF(OR(G342="Szabadság",G342="Betegszabadság",G342="Orvos",G342="Csúsztatás",G342="Kiküldetés"),I342,IF(G342="Fél nap szabadság",I342/2,0))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IF(YEAR(DATE('Beállítások'!$B$5,1,1)+338)='Beállítások'!$B$5,DATE('Beállítások'!$B$5,1,1)+338,"")</f>
        <v>46726</v>
      </c>
      <c r="B343" s="19">
        <f>A343</f>
        <v>46726</v>
      </c>
      <c r="C343" s="20" t="str">
        <f>IF(A343="","",IF(COUNTIF('Ünnepnapok'!$A$5:$A$88,A343)&gt;0,"Ünnepnap",IF(WEEKDAY(A343,2)&gt;5,"Hétvége","Munkanap")))</f>
        <v>Hétvége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IF(C343="Munkanap",'Beállítások'!$B$6,0)</f>
        <v>0</v>
      </c>
      <c r="J343" s="22">
        <f>H343+IF(OR(G343="Szabadság",G343="Betegszabadság",G343="Orvos",G343="Csúsztatás",G343="Kiküldetés"),I343,IF(G343="Fél nap szabadság",I343/2,0))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IF(YEAR(DATE('Beállítások'!$B$5,1,1)+339)='Beállítások'!$B$5,DATE('Beállítások'!$B$5,1,1)+339,"")</f>
        <v>46727</v>
      </c>
      <c r="B344" s="19">
        <f>A344</f>
        <v>46727</v>
      </c>
      <c r="C344" s="20" t="str">
        <f>IF(A344="","",IF(COUNTIF('Ünnepnapok'!$A$5:$A$88,A344)&gt;0,"Ünnepnap",IF(WEEKDAY(A344,2)&gt;5,"Hétvége","Munkanap")))</f>
        <v>Munkanap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IF(C344="Munkanap",'Beállítások'!$B$6,0)</f>
        <v>8</v>
      </c>
      <c r="J344" s="22">
        <f>H344+IF(OR(G344="Szabadság",G344="Betegszabadság",G344="Orvos",G344="Csúsztatás",G344="Kiküldetés"),I344,IF(G344="Fél nap szabadság",I344/2,0))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IF(YEAR(DATE('Beállítások'!$B$5,1,1)+340)='Beállítások'!$B$5,DATE('Beállítások'!$B$5,1,1)+340,"")</f>
        <v>46728</v>
      </c>
      <c r="B345" s="19">
        <f>A345</f>
        <v>46728</v>
      </c>
      <c r="C345" s="20" t="str">
        <f>IF(A345="","",IF(COUNTIF('Ünnepnapok'!$A$5:$A$88,A345)&gt;0,"Ünnepnap",IF(WEEKDAY(A345,2)&gt;5,"Hétvége","Munkanap")))</f>
        <v>Munkanap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IF(C345="Munkanap",'Beállítások'!$B$6,0)</f>
        <v>8</v>
      </c>
      <c r="J345" s="22">
        <f>H345+IF(OR(G345="Szabadság",G345="Betegszabadság",G345="Orvos",G345="Csúsztatás",G345="Kiküldetés"),I345,IF(G345="Fél nap szabadság",I345/2,0))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IF(YEAR(DATE('Beállítások'!$B$5,1,1)+341)='Beállítások'!$B$5,DATE('Beállítások'!$B$5,1,1)+341,"")</f>
        <v>46729</v>
      </c>
      <c r="B346" s="19">
        <f>A346</f>
        <v>46729</v>
      </c>
      <c r="C346" s="20" t="str">
        <f>IF(A346="","",IF(COUNTIF('Ünnepnapok'!$A$5:$A$88,A346)&gt;0,"Ünnepnap",IF(WEEKDAY(A346,2)&gt;5,"Hétvége","Munkanap")))</f>
        <v>Munkanap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IF(C346="Munkanap",'Beállítások'!$B$6,0)</f>
        <v>8</v>
      </c>
      <c r="J346" s="22">
        <f>H346+IF(OR(G346="Szabadság",G346="Betegszabadság",G346="Orvos",G346="Csúsztatás",G346="Kiküldetés"),I346,IF(G346="Fél nap szabadság",I346/2,0))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IF(YEAR(DATE('Beállítások'!$B$5,1,1)+342)='Beállítások'!$B$5,DATE('Beállítások'!$B$5,1,1)+342,"")</f>
        <v>46730</v>
      </c>
      <c r="B347" s="19">
        <f>A347</f>
        <v>46730</v>
      </c>
      <c r="C347" s="20" t="str">
        <f>IF(A347="","",IF(COUNTIF('Ünnepnapok'!$A$5:$A$88,A347)&gt;0,"Ünnepnap",IF(WEEKDAY(A347,2)&gt;5,"Hétvége","Munkanap")))</f>
        <v>Munkanap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IF(C347="Munkanap",'Beállítások'!$B$6,0)</f>
        <v>8</v>
      </c>
      <c r="J347" s="22">
        <f>H347+IF(OR(G347="Szabadság",G347="Betegszabadság",G347="Orvos",G347="Csúsztatás",G347="Kiküldetés"),I347,IF(G347="Fél nap szabadság",I347/2,0))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IF(YEAR(DATE('Beállítások'!$B$5,1,1)+343)='Beállítások'!$B$5,DATE('Beállítások'!$B$5,1,1)+343,"")</f>
        <v>46731</v>
      </c>
      <c r="B348" s="19">
        <f>A348</f>
        <v>46731</v>
      </c>
      <c r="C348" s="20" t="str">
        <f>IF(A348="","",IF(COUNTIF('Ünnepnapok'!$A$5:$A$88,A348)&gt;0,"Ünnepnap",IF(WEEKDAY(A348,2)&gt;5,"Hétvége","Munkanap")))</f>
        <v>Munkanap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IF(C348="Munkanap",'Beállítások'!$B$6,0)</f>
        <v>8</v>
      </c>
      <c r="J348" s="22">
        <f>H348+IF(OR(G348="Szabadság",G348="Betegszabadság",G348="Orvos",G348="Csúsztatás",G348="Kiküldetés"),I348,IF(G348="Fél nap szabadság",I348/2,0))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IF(YEAR(DATE('Beállítások'!$B$5,1,1)+344)='Beállítások'!$B$5,DATE('Beállítások'!$B$5,1,1)+344,"")</f>
        <v>46732</v>
      </c>
      <c r="B349" s="19">
        <f>A349</f>
        <v>46732</v>
      </c>
      <c r="C349" s="20" t="str">
        <f>IF(A349="","",IF(COUNTIF('Ünnepnapok'!$A$5:$A$88,A349)&gt;0,"Ünnepnap",IF(WEEKDAY(A349,2)&gt;5,"Hétvége","Munkanap")))</f>
        <v>Hétvége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IF(C349="Munkanap",'Beállítások'!$B$6,0)</f>
        <v>0</v>
      </c>
      <c r="J349" s="22">
        <f>H349+IF(OR(G349="Szabadság",G349="Betegszabadság",G349="Orvos",G349="Csúsztatás",G349="Kiküldetés"),I349,IF(G349="Fél nap szabadság",I349/2,0))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IF(YEAR(DATE('Beállítások'!$B$5,1,1)+345)='Beállítások'!$B$5,DATE('Beállítások'!$B$5,1,1)+345,"")</f>
        <v>46733</v>
      </c>
      <c r="B350" s="19">
        <f>A350</f>
        <v>46733</v>
      </c>
      <c r="C350" s="20" t="str">
        <f>IF(A350="","",IF(COUNTIF('Ünnepnapok'!$A$5:$A$88,A350)&gt;0,"Ünnepnap",IF(WEEKDAY(A350,2)&gt;5,"Hétvége","Munkanap")))</f>
        <v>Hétvége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IF(C350="Munkanap",'Beállítások'!$B$6,0)</f>
        <v>0</v>
      </c>
      <c r="J350" s="22">
        <f>H350+IF(OR(G350="Szabadság",G350="Betegszabadság",G350="Orvos",G350="Csúsztatás",G350="Kiküldetés"),I350,IF(G350="Fél nap szabadság",I350/2,0))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IF(YEAR(DATE('Beállítások'!$B$5,1,1)+346)='Beállítások'!$B$5,DATE('Beállítások'!$B$5,1,1)+346,"")</f>
        <v>46734</v>
      </c>
      <c r="B351" s="19">
        <f>A351</f>
        <v>46734</v>
      </c>
      <c r="C351" s="20" t="str">
        <f>IF(A351="","",IF(COUNTIF('Ünnepnapok'!$A$5:$A$88,A351)&gt;0,"Ünnepnap",IF(WEEKDAY(A351,2)&gt;5,"Hétvége","Munkanap")))</f>
        <v>Munkanap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IF(C351="Munkanap",'Beállítások'!$B$6,0)</f>
        <v>8</v>
      </c>
      <c r="J351" s="22">
        <f>H351+IF(OR(G351="Szabadság",G351="Betegszabadság",G351="Orvos",G351="Csúsztatás",G351="Kiküldetés"),I351,IF(G351="Fél nap szabadság",I351/2,0))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IF(YEAR(DATE('Beállítások'!$B$5,1,1)+347)='Beállítások'!$B$5,DATE('Beállítások'!$B$5,1,1)+347,"")</f>
        <v>46735</v>
      </c>
      <c r="B352" s="19">
        <f>A352</f>
        <v>46735</v>
      </c>
      <c r="C352" s="20" t="str">
        <f>IF(A352="","",IF(COUNTIF('Ünnepnapok'!$A$5:$A$88,A352)&gt;0,"Ünnepnap",IF(WEEKDAY(A352,2)&gt;5,"Hétvége","Munkanap")))</f>
        <v>Munkanap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IF(C352="Munkanap",'Beállítások'!$B$6,0)</f>
        <v>8</v>
      </c>
      <c r="J352" s="22">
        <f>H352+IF(OR(G352="Szabadság",G352="Betegszabadság",G352="Orvos",G352="Csúsztatás",G352="Kiküldetés"),I352,IF(G352="Fél nap szabadság",I352/2,0))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IF(YEAR(DATE('Beállítások'!$B$5,1,1)+348)='Beállítások'!$B$5,DATE('Beállítások'!$B$5,1,1)+348,"")</f>
        <v>46736</v>
      </c>
      <c r="B353" s="19">
        <f>A353</f>
        <v>46736</v>
      </c>
      <c r="C353" s="20" t="str">
        <f>IF(A353="","",IF(COUNTIF('Ünnepnapok'!$A$5:$A$88,A353)&gt;0,"Ünnepnap",IF(WEEKDAY(A353,2)&gt;5,"Hétvége","Munkanap")))</f>
        <v>Munkanap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IF(C353="Munkanap",'Beállítások'!$B$6,0)</f>
        <v>8</v>
      </c>
      <c r="J353" s="22">
        <f>H353+IF(OR(G353="Szabadság",G353="Betegszabadság",G353="Orvos",G353="Csúsztatás",G353="Kiküldetés"),I353,IF(G353="Fél nap szabadság",I353/2,0))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IF(YEAR(DATE('Beállítások'!$B$5,1,1)+349)='Beállítások'!$B$5,DATE('Beállítások'!$B$5,1,1)+349,"")</f>
        <v>46737</v>
      </c>
      <c r="B354" s="19">
        <f>A354</f>
        <v>46737</v>
      </c>
      <c r="C354" s="20" t="str">
        <f>IF(A354="","",IF(COUNTIF('Ünnepnapok'!$A$5:$A$88,A354)&gt;0,"Ünnepnap",IF(WEEKDAY(A354,2)&gt;5,"Hétvége","Munkanap")))</f>
        <v>Munkanap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IF(C354="Munkanap",'Beállítások'!$B$6,0)</f>
        <v>8</v>
      </c>
      <c r="J354" s="22">
        <f>H354+IF(OR(G354="Szabadság",G354="Betegszabadság",G354="Orvos",G354="Csúsztatás",G354="Kiküldetés"),I354,IF(G354="Fél nap szabadság",I354/2,0))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IF(YEAR(DATE('Beállítások'!$B$5,1,1)+350)='Beállítások'!$B$5,DATE('Beállítások'!$B$5,1,1)+350,"")</f>
        <v>46738</v>
      </c>
      <c r="B355" s="19">
        <f>A355</f>
        <v>46738</v>
      </c>
      <c r="C355" s="20" t="str">
        <f>IF(A355="","",IF(COUNTIF('Ünnepnapok'!$A$5:$A$88,A355)&gt;0,"Ünnepnap",IF(WEEKDAY(A355,2)&gt;5,"Hétvége","Munkanap")))</f>
        <v>Munkanap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IF(C355="Munkanap",'Beállítások'!$B$6,0)</f>
        <v>8</v>
      </c>
      <c r="J355" s="22">
        <f>H355+IF(OR(G355="Szabadság",G355="Betegszabadság",G355="Orvos",G355="Csúsztatás",G355="Kiküldetés"),I355,IF(G355="Fél nap szabadság",I355/2,0))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IF(YEAR(DATE('Beállítások'!$B$5,1,1)+351)='Beállítások'!$B$5,DATE('Beállítások'!$B$5,1,1)+351,"")</f>
        <v>46739</v>
      </c>
      <c r="B356" s="19">
        <f>A356</f>
        <v>46739</v>
      </c>
      <c r="C356" s="20" t="str">
        <f>IF(A356="","",IF(COUNTIF('Ünnepnapok'!$A$5:$A$88,A356)&gt;0,"Ünnepnap",IF(WEEKDAY(A356,2)&gt;5,"Hétvége","Munkanap")))</f>
        <v>Hétvége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IF(C356="Munkanap",'Beállítások'!$B$6,0)</f>
        <v>0</v>
      </c>
      <c r="J356" s="22">
        <f>H356+IF(OR(G356="Szabadság",G356="Betegszabadság",G356="Orvos",G356="Csúsztatás",G356="Kiküldetés"),I356,IF(G356="Fél nap szabadság",I356/2,0))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IF(YEAR(DATE('Beállítások'!$B$5,1,1)+352)='Beállítások'!$B$5,DATE('Beállítások'!$B$5,1,1)+352,"")</f>
        <v>46740</v>
      </c>
      <c r="B357" s="19">
        <f>A357</f>
        <v>46740</v>
      </c>
      <c r="C357" s="20" t="str">
        <f>IF(A357="","",IF(COUNTIF('Ünnepnapok'!$A$5:$A$88,A357)&gt;0,"Ünnepnap",IF(WEEKDAY(A357,2)&gt;5,"Hétvége","Munkanap")))</f>
        <v>Hétvége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IF(C357="Munkanap",'Beállítások'!$B$6,0)</f>
        <v>0</v>
      </c>
      <c r="J357" s="22">
        <f>H357+IF(OR(G357="Szabadság",G357="Betegszabadság",G357="Orvos",G357="Csúsztatás",G357="Kiküldetés"),I357,IF(G357="Fél nap szabadság",I357/2,0))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IF(YEAR(DATE('Beállítások'!$B$5,1,1)+353)='Beállítások'!$B$5,DATE('Beállítások'!$B$5,1,1)+353,"")</f>
        <v>46741</v>
      </c>
      <c r="B358" s="19">
        <f>A358</f>
        <v>46741</v>
      </c>
      <c r="C358" s="20" t="str">
        <f>IF(A358="","",IF(COUNTIF('Ünnepnapok'!$A$5:$A$88,A358)&gt;0,"Ünnepnap",IF(WEEKDAY(A358,2)&gt;5,"Hétvége","Munkanap")))</f>
        <v>Munkanap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IF(C358="Munkanap",'Beállítások'!$B$6,0)</f>
        <v>8</v>
      </c>
      <c r="J358" s="22">
        <f>H358+IF(OR(G358="Szabadság",G358="Betegszabadság",G358="Orvos",G358="Csúsztatás",G358="Kiküldetés"),I358,IF(G358="Fél nap szabadság",I358/2,0))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IF(YEAR(DATE('Beállítások'!$B$5,1,1)+354)='Beállítások'!$B$5,DATE('Beállítások'!$B$5,1,1)+354,"")</f>
        <v>46742</v>
      </c>
      <c r="B359" s="19">
        <f>A359</f>
        <v>46742</v>
      </c>
      <c r="C359" s="20" t="str">
        <f>IF(A359="","",IF(COUNTIF('Ünnepnapok'!$A$5:$A$88,A359)&gt;0,"Ünnepnap",IF(WEEKDAY(A359,2)&gt;5,"Hétvége","Munkanap")))</f>
        <v>Munkanap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IF(C359="Munkanap",'Beállítások'!$B$6,0)</f>
        <v>8</v>
      </c>
      <c r="J359" s="22">
        <f>H359+IF(OR(G359="Szabadság",G359="Betegszabadság",G359="Orvos",G359="Csúsztatás",G359="Kiküldetés"),I359,IF(G359="Fél nap szabadság",I359/2,0))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IF(YEAR(DATE('Beállítások'!$B$5,1,1)+355)='Beállítások'!$B$5,DATE('Beállítások'!$B$5,1,1)+355,"")</f>
        <v>46743</v>
      </c>
      <c r="B360" s="19">
        <f>A360</f>
        <v>46743</v>
      </c>
      <c r="C360" s="20" t="str">
        <f>IF(A360="","",IF(COUNTIF('Ünnepnapok'!$A$5:$A$88,A360)&gt;0,"Ünnepnap",IF(WEEKDAY(A360,2)&gt;5,"Hétvége","Munkanap")))</f>
        <v>Munkanap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IF(C360="Munkanap",'Beállítások'!$B$6,0)</f>
        <v>8</v>
      </c>
      <c r="J360" s="22">
        <f>H360+IF(OR(G360="Szabadság",G360="Betegszabadság",G360="Orvos",G360="Csúsztatás",G360="Kiküldetés"),I360,IF(G360="Fél nap szabadság",I360/2,0))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IF(YEAR(DATE('Beállítások'!$B$5,1,1)+356)='Beállítások'!$B$5,DATE('Beállítások'!$B$5,1,1)+356,"")</f>
        <v>46744</v>
      </c>
      <c r="B361" s="19">
        <f>A361</f>
        <v>46744</v>
      </c>
      <c r="C361" s="20" t="str">
        <f>IF(A361="","",IF(COUNTIF('Ünnepnapok'!$A$5:$A$88,A361)&gt;0,"Ünnepnap",IF(WEEKDAY(A361,2)&gt;5,"Hétvége","Munkanap")))</f>
        <v>Munkanap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IF(C361="Munkanap",'Beállítások'!$B$6,0)</f>
        <v>8</v>
      </c>
      <c r="J361" s="22">
        <f>H361+IF(OR(G361="Szabadság",G361="Betegszabadság",G361="Orvos",G361="Csúsztatás",G361="Kiküldetés"),I361,IF(G361="Fél nap szabadság",I361/2,0))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IF(YEAR(DATE('Beállítások'!$B$5,1,1)+357)='Beállítások'!$B$5,DATE('Beállítások'!$B$5,1,1)+357,"")</f>
        <v>46745</v>
      </c>
      <c r="B362" s="19">
        <f>A362</f>
        <v>46745</v>
      </c>
      <c r="C362" s="20" t="str">
        <f>IF(A362="","",IF(COUNTIF('Ünnepnapok'!$A$5:$A$88,A362)&gt;0,"Ünnepnap",IF(WEEKDAY(A362,2)&gt;5,"Hétvége","Munkanap")))</f>
        <v>Munkanap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IF(C362="Munkanap",'Beállítások'!$B$6,0)</f>
        <v>8</v>
      </c>
      <c r="J362" s="22">
        <f>H362+IF(OR(G362="Szabadság",G362="Betegszabadság",G362="Orvos",G362="Csúsztatás",G362="Kiküldetés"),I362,IF(G362="Fél nap szabadság",I362/2,0))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IF(YEAR(DATE('Beállítások'!$B$5,1,1)+358)='Beállítások'!$B$5,DATE('Beállítások'!$B$5,1,1)+358,"")</f>
        <v>46746</v>
      </c>
      <c r="B363" s="19">
        <f>A363</f>
        <v>46746</v>
      </c>
      <c r="C363" s="20" t="str">
        <f>IF(A363="","",IF(COUNTIF('Ünnepnapok'!$A$5:$A$88,A363)&gt;0,"Ünnepnap",IF(WEEKDAY(A363,2)&gt;5,"Hétvége","Munkanap")))</f>
        <v>Ünnepnap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IF(C363="Munkanap",'Beállítások'!$B$6,0)</f>
        <v>0</v>
      </c>
      <c r="J363" s="22">
        <f>H363+IF(OR(G363="Szabadság",G363="Betegszabadság",G363="Orvos",G363="Csúsztatás",G363="Kiküldetés"),I363,IF(G363="Fél nap szabadság",I363/2,0))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IF(YEAR(DATE('Beállítások'!$B$5,1,1)+359)='Beállítások'!$B$5,DATE('Beállítások'!$B$5,1,1)+359,"")</f>
        <v>46747</v>
      </c>
      <c r="B364" s="19">
        <f>A364</f>
        <v>46747</v>
      </c>
      <c r="C364" s="20" t="str">
        <f>IF(A364="","",IF(COUNTIF('Ünnepnapok'!$A$5:$A$88,A364)&gt;0,"Ünnepnap",IF(WEEKDAY(A364,2)&gt;5,"Hétvége","Munkanap")))</f>
        <v>Ünnepnap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IF(C364="Munkanap",'Beállítások'!$B$6,0)</f>
        <v>0</v>
      </c>
      <c r="J364" s="22">
        <f>H364+IF(OR(G364="Szabadság",G364="Betegszabadság",G364="Orvos",G364="Csúsztatás",G364="Kiküldetés"),I364,IF(G364="Fél nap szabadság",I364/2,0))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IF(YEAR(DATE('Beállítások'!$B$5,1,1)+360)='Beállítások'!$B$5,DATE('Beállítások'!$B$5,1,1)+360,"")</f>
        <v>46748</v>
      </c>
      <c r="B365" s="19">
        <f>A365</f>
        <v>46748</v>
      </c>
      <c r="C365" s="20" t="str">
        <f>IF(A365="","",IF(COUNTIF('Ünnepnapok'!$A$5:$A$88,A365)&gt;0,"Ünnepnap",IF(WEEKDAY(A365,2)&gt;5,"Hétvége","Munkanap")))</f>
        <v>Munkanap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IF(C365="Munkanap",'Beállítások'!$B$6,0)</f>
        <v>8</v>
      </c>
      <c r="J365" s="22">
        <f>H365+IF(OR(G365="Szabadság",G365="Betegszabadság",G365="Orvos",G365="Csúsztatás",G365="Kiküldetés"),I365,IF(G365="Fél nap szabadság",I365/2,0))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IF(YEAR(DATE('Beállítások'!$B$5,1,1)+361)='Beállítások'!$B$5,DATE('Beállítások'!$B$5,1,1)+361,"")</f>
        <v>46749</v>
      </c>
      <c r="B366" s="19">
        <f>A366</f>
        <v>46749</v>
      </c>
      <c r="C366" s="20" t="str">
        <f>IF(A366="","",IF(COUNTIF('Ünnepnapok'!$A$5:$A$88,A366)&gt;0,"Ünnepnap",IF(WEEKDAY(A366,2)&gt;5,"Hétvége","Munkanap")))</f>
        <v>Munkanap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IF(C366="Munkanap",'Beállítások'!$B$6,0)</f>
        <v>8</v>
      </c>
      <c r="J366" s="22">
        <f>H366+IF(OR(G366="Szabadság",G366="Betegszabadság",G366="Orvos",G366="Csúsztatás",G366="Kiküldetés"),I366,IF(G366="Fél nap szabadság",I366/2,0))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IF(YEAR(DATE('Beállítások'!$B$5,1,1)+362)='Beállítások'!$B$5,DATE('Beállítások'!$B$5,1,1)+362,"")</f>
        <v>46750</v>
      </c>
      <c r="B367" s="19">
        <f>A367</f>
        <v>46750</v>
      </c>
      <c r="C367" s="20" t="str">
        <f>IF(A367="","",IF(COUNTIF('Ünnepnapok'!$A$5:$A$88,A367)&gt;0,"Ünnepnap",IF(WEEKDAY(A367,2)&gt;5,"Hétvége","Munkanap")))</f>
        <v>Munkanap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IF(C367="Munkanap",'Beállítások'!$B$6,0)</f>
        <v>8</v>
      </c>
      <c r="J367" s="22">
        <f>H367+IF(OR(G367="Szabadság",G367="Betegszabadság",G367="Orvos",G367="Csúsztatás",G367="Kiküldetés"),I367,IF(G367="Fél nap szabadság",I367/2,0))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IF(YEAR(DATE('Beállítások'!$B$5,1,1)+363)='Beállítások'!$B$5,DATE('Beállítások'!$B$5,1,1)+363,"")</f>
        <v>46751</v>
      </c>
      <c r="B368" s="19">
        <f>A368</f>
        <v>46751</v>
      </c>
      <c r="C368" s="20" t="str">
        <f>IF(A368="","",IF(COUNTIF('Ünnepnapok'!$A$5:$A$88,A368)&gt;0,"Ünnepnap",IF(WEEKDAY(A368,2)&gt;5,"Hétvége","Munkanap")))</f>
        <v>Munkanap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IF(C368="Munkanap",'Beállítások'!$B$6,0)</f>
        <v>8</v>
      </c>
      <c r="J368" s="22">
        <f>H368+IF(OR(G368="Szabadság",G368="Betegszabadság",G368="Orvos",G368="Csúsztatás",G368="Kiküldetés"),I368,IF(G368="Fél nap szabadság",I368/2,0))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IF(YEAR(DATE('Beállítások'!$B$5,1,1)+364)='Beállítások'!$B$5,DATE('Beállítások'!$B$5,1,1)+364,"")</f>
        <v>46752</v>
      </c>
      <c r="B369" s="19">
        <f>A369</f>
        <v>46752</v>
      </c>
      <c r="C369" s="20" t="str">
        <f>IF(A369="","",IF(COUNTIF('Ünnepnapok'!$A$5:$A$88,A369)&gt;0,"Ünnepnap",IF(WEEKDAY(A369,2)&gt;5,"Hétvége","Munkanap")))</f>
        <v>Munkanap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IF(C369="Munkanap",'Beállítások'!$B$6,0)</f>
        <v>8</v>
      </c>
      <c r="J369" s="22">
        <f>H369+IF(OR(G369="Szabadság",G369="Betegszabadság",G369="Orvos",G369="Csúsztatás",G369="Kiküldetés"),I369,IF(G369="Fél nap szabadság",I369/2,0))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IF(YEAR(DATE('Beállítások'!$B$5,1,1)+365)='Beállítások'!$B$5,DATE('Beállítások'!$B$5,1,1)+365,"")</f>
        <v/>
      </c>
      <c r="B370" s="19" t="str">
        <f>A370</f>
        <v/>
      </c>
      <c r="C370" s="20" t="str">
        <f>IF(A370="","",IF(COUNTIF('Ünnepnapok'!$A$5:$A$88,A370)&gt;0,"Ünnepnap",IF(WEEKDAY(A370,2)&gt;5,"Hétvége","Munkanap")))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IF(C370="Munkanap",'Beállítások'!$B$6,0)</f>
        <v>0</v>
      </c>
      <c r="J370" s="22">
        <f>H370+IF(OR(G370="Szabadság",G370="Betegszabadság",G370="Orvos",G370="Csúsztatás",G370="Kiküldetés"),I370,IF(G370="Fél nap szabadság",I370/2,0))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$C5="Ünnepnap"</formula>
    </cfRule>
    <cfRule type="expression" dxfId="1" priority="2">
      <formula>$C5="Hétvége"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Távollét" sqref="G5:G370">
      <formula1>"Szabadság,Fél nap szabadság,Betegszabadság,Orvos,Csúsztatás,Fizetés nélküli szabadság,Kiküldetés"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49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48</v>
      </c>
      <c r="B4" s="16" t="s">
        <v>50</v>
      </c>
      <c r="C4" s="16" t="s">
        <v>44</v>
      </c>
      <c r="D4" s="16" t="s">
        <v>43</v>
      </c>
      <c r="E4" s="16" t="s">
        <v>45</v>
      </c>
      <c r="F4" s="16" t="s">
        <v>46</v>
      </c>
      <c r="G4" s="16" t="s">
        <v>51</v>
      </c>
      <c r="H4" s="16" t="s">
        <v>52</v>
      </c>
    </row>
    <row r="5" spans="1:8" x14ac:dyDescent="0.25">
      <c r="A5" s="12" t="s">
        <v>53</v>
      </c>
      <c r="B5" s="24">
        <f>COUNTIFS('Jelenléti ív'!$M$5:$M$370,1,'Jelenléti ív'!$C$5:$C$370,"Munkanap")</f>
        <v>20</v>
      </c>
      <c r="C5" s="25">
        <f>SUMIFS('Jelenléti ív'!$I$5:$I$370,'Jelenléti ív'!$M$5:$M$370,1)</f>
        <v>160</v>
      </c>
      <c r="D5" s="26">
        <f>SUMIFS('Jelenléti ív'!$H$5:$H$370,'Jelenléti ív'!$M$5:$M$370,1)</f>
        <v>0</v>
      </c>
      <c r="E5" s="26">
        <f>SUMIFS('Jelenléti ív'!$J$5:$J$370,'Jelenléti ív'!$M$5:$M$370,1)</f>
        <v>0</v>
      </c>
      <c r="F5" s="27">
        <f>SUMIFS('Jelenléti ív'!$K$5:$K$370,'Jelenléti ív'!$M$5:$M$370,1)</f>
        <v>0</v>
      </c>
      <c r="G5" s="26">
        <f>COUNTIFS('Jelenléti ív'!$M$5:$M$370,1,'Jelenléti ív'!$G$5:$G$370,"Szabadság")+COUNTIFS('Jelenléti ív'!$M$5:$M$370,1,'Jelenléti ív'!$G$5:$G$370,"Fél nap szabadság")/2</f>
        <v>0</v>
      </c>
      <c r="H5" s="28">
        <f>COUNTIFS('Jelenléti ív'!$M$5:$M$370,1,'Jelenléti ív'!$G$5:$G$370,"Betegszabadság")</f>
        <v>0</v>
      </c>
    </row>
    <row r="6" spans="1:8" x14ac:dyDescent="0.25">
      <c r="A6" s="12" t="s">
        <v>54</v>
      </c>
      <c r="B6" s="24">
        <f>COUNTIFS('Jelenléti ív'!$M$5:$M$370,2,'Jelenléti ív'!$C$5:$C$370,"Munkanap")</f>
        <v>20</v>
      </c>
      <c r="C6" s="25">
        <f>SUMIFS('Jelenléti ív'!$I$5:$I$370,'Jelenléti ív'!$M$5:$M$370,2)</f>
        <v>160</v>
      </c>
      <c r="D6" s="26">
        <f>SUMIFS('Jelenléti ív'!$H$5:$H$370,'Jelenléti ív'!$M$5:$M$370,2)</f>
        <v>0</v>
      </c>
      <c r="E6" s="26">
        <f>SUMIFS('Jelenléti ív'!$J$5:$J$370,'Jelenléti ív'!$M$5:$M$370,2)</f>
        <v>0</v>
      </c>
      <c r="F6" s="27">
        <f>SUMIFS('Jelenléti ív'!$K$5:$K$370,'Jelenléti ív'!$M$5:$M$370,2)</f>
        <v>0</v>
      </c>
      <c r="G6" s="26">
        <f>COUNTIFS('Jelenléti ív'!$M$5:$M$370,2,'Jelenléti ív'!$G$5:$G$370,"Szabadság")+COUNTIFS('Jelenléti ív'!$M$5:$M$370,2,'Jelenléti ív'!$G$5:$G$370,"Fél nap szabadság")/2</f>
        <v>0</v>
      </c>
      <c r="H6" s="28">
        <f>COUNTIFS('Jelenléti ív'!$M$5:$M$370,2,'Jelenléti ív'!$G$5:$G$370,"Betegszabadság")</f>
        <v>0</v>
      </c>
    </row>
    <row r="7" spans="1:8" x14ac:dyDescent="0.25">
      <c r="A7" s="12" t="s">
        <v>55</v>
      </c>
      <c r="B7" s="24">
        <f>COUNTIFS('Jelenléti ív'!$M$5:$M$370,3,'Jelenléti ív'!$C$5:$C$370,"Munkanap")</f>
        <v>20</v>
      </c>
      <c r="C7" s="25">
        <f>SUMIFS('Jelenléti ív'!$I$5:$I$370,'Jelenléti ív'!$M$5:$M$370,3)</f>
        <v>160</v>
      </c>
      <c r="D7" s="26">
        <f>SUMIFS('Jelenléti ív'!$H$5:$H$370,'Jelenléti ív'!$M$5:$M$370,3)</f>
        <v>0</v>
      </c>
      <c r="E7" s="26">
        <f>SUMIFS('Jelenléti ív'!$J$5:$J$370,'Jelenléti ív'!$M$5:$M$370,3)</f>
        <v>0</v>
      </c>
      <c r="F7" s="27">
        <f>SUMIFS('Jelenléti ív'!$K$5:$K$370,'Jelenléti ív'!$M$5:$M$370,3)</f>
        <v>0</v>
      </c>
      <c r="G7" s="26">
        <f>COUNTIFS('Jelenléti ív'!$M$5:$M$370,3,'Jelenléti ív'!$G$5:$G$370,"Szabadság")+COUNTIFS('Jelenléti ív'!$M$5:$M$370,3,'Jelenléti ív'!$G$5:$G$370,"Fél nap szabadság")/2</f>
        <v>0</v>
      </c>
      <c r="H7" s="28">
        <f>COUNTIFS('Jelenléti ív'!$M$5:$M$370,3,'Jelenléti ív'!$G$5:$G$370,"Betegszabadság")</f>
        <v>0</v>
      </c>
    </row>
    <row r="8" spans="1:8" x14ac:dyDescent="0.25">
      <c r="A8" s="12" t="s">
        <v>56</v>
      </c>
      <c r="B8" s="24">
        <f>COUNTIFS('Jelenléti ív'!$M$5:$M$370,4,'Jelenléti ív'!$C$5:$C$370,"Munkanap")</f>
        <v>22</v>
      </c>
      <c r="C8" s="25">
        <f>SUMIFS('Jelenléti ív'!$I$5:$I$370,'Jelenléti ív'!$M$5:$M$370,4)</f>
        <v>176</v>
      </c>
      <c r="D8" s="26">
        <f>SUMIFS('Jelenléti ív'!$H$5:$H$370,'Jelenléti ív'!$M$5:$M$370,4)</f>
        <v>0</v>
      </c>
      <c r="E8" s="26">
        <f>SUMIFS('Jelenléti ív'!$J$5:$J$370,'Jelenléti ív'!$M$5:$M$370,4)</f>
        <v>0</v>
      </c>
      <c r="F8" s="27">
        <f>SUMIFS('Jelenléti ív'!$K$5:$K$370,'Jelenléti ív'!$M$5:$M$370,4)</f>
        <v>0</v>
      </c>
      <c r="G8" s="26">
        <f>COUNTIFS('Jelenléti ív'!$M$5:$M$370,4,'Jelenléti ív'!$G$5:$G$370,"Szabadság")+COUNTIFS('Jelenléti ív'!$M$5:$M$370,4,'Jelenléti ív'!$G$5:$G$370,"Fél nap szabadság")/2</f>
        <v>0</v>
      </c>
      <c r="H8" s="28">
        <f>COUNTIFS('Jelenléti ív'!$M$5:$M$370,4,'Jelenléti ív'!$G$5:$G$370,"Betegszabadság")</f>
        <v>0</v>
      </c>
    </row>
    <row r="9" spans="1:8" x14ac:dyDescent="0.25">
      <c r="A9" s="12" t="s">
        <v>57</v>
      </c>
      <c r="B9" s="24">
        <f>COUNTIFS('Jelenléti ív'!$M$5:$M$370,5,'Jelenléti ív'!$C$5:$C$370,"Munkanap")</f>
        <v>20</v>
      </c>
      <c r="C9" s="25">
        <f>SUMIFS('Jelenléti ív'!$I$5:$I$370,'Jelenléti ív'!$M$5:$M$370,5)</f>
        <v>160</v>
      </c>
      <c r="D9" s="26">
        <f>SUMIFS('Jelenléti ív'!$H$5:$H$370,'Jelenléti ív'!$M$5:$M$370,5)</f>
        <v>0</v>
      </c>
      <c r="E9" s="26">
        <f>SUMIFS('Jelenléti ív'!$J$5:$J$370,'Jelenléti ív'!$M$5:$M$370,5)</f>
        <v>0</v>
      </c>
      <c r="F9" s="27">
        <f>SUMIFS('Jelenléti ív'!$K$5:$K$370,'Jelenléti ív'!$M$5:$M$370,5)</f>
        <v>0</v>
      </c>
      <c r="G9" s="26">
        <f>COUNTIFS('Jelenléti ív'!$M$5:$M$370,5,'Jelenléti ív'!$G$5:$G$370,"Szabadság")+COUNTIFS('Jelenléti ív'!$M$5:$M$370,5,'Jelenléti ív'!$G$5:$G$370,"Fél nap szabadság")/2</f>
        <v>0</v>
      </c>
      <c r="H9" s="28">
        <f>COUNTIFS('Jelenléti ív'!$M$5:$M$370,5,'Jelenléti ív'!$G$5:$G$370,"Betegszabadság")</f>
        <v>0</v>
      </c>
    </row>
    <row r="10" spans="1:8" x14ac:dyDescent="0.25">
      <c r="A10" s="12" t="s">
        <v>58</v>
      </c>
      <c r="B10" s="24">
        <f>COUNTIFS('Jelenléti ív'!$M$5:$M$370,6,'Jelenléti ív'!$C$5:$C$370,"Munkanap")</f>
        <v>22</v>
      </c>
      <c r="C10" s="25">
        <f>SUMIFS('Jelenléti ív'!$I$5:$I$370,'Jelenléti ív'!$M$5:$M$370,6)</f>
        <v>176</v>
      </c>
      <c r="D10" s="26">
        <f>SUMIFS('Jelenléti ív'!$H$5:$H$370,'Jelenléti ív'!$M$5:$M$370,6)</f>
        <v>0</v>
      </c>
      <c r="E10" s="26">
        <f>SUMIFS('Jelenléti ív'!$J$5:$J$370,'Jelenléti ív'!$M$5:$M$370,6)</f>
        <v>0</v>
      </c>
      <c r="F10" s="27">
        <f>SUMIFS('Jelenléti ív'!$K$5:$K$370,'Jelenléti ív'!$M$5:$M$370,6)</f>
        <v>0</v>
      </c>
      <c r="G10" s="26">
        <f>COUNTIFS('Jelenléti ív'!$M$5:$M$370,6,'Jelenléti ív'!$G$5:$G$370,"Szabadság")+COUNTIFS('Jelenléti ív'!$M$5:$M$370,6,'Jelenléti ív'!$G$5:$G$370,"Fél nap szabadság")/2</f>
        <v>0</v>
      </c>
      <c r="H10" s="28">
        <f>COUNTIFS('Jelenléti ív'!$M$5:$M$370,6,'Jelenléti ív'!$G$5:$G$370,"Betegszabadság")</f>
        <v>0</v>
      </c>
    </row>
    <row r="11" spans="1:8" x14ac:dyDescent="0.25">
      <c r="A11" s="12" t="s">
        <v>59</v>
      </c>
      <c r="B11" s="24">
        <f>COUNTIFS('Jelenléti ív'!$M$5:$M$370,7,'Jelenléti ív'!$C$5:$C$370,"Munkanap")</f>
        <v>22</v>
      </c>
      <c r="C11" s="25">
        <f>SUMIFS('Jelenléti ív'!$I$5:$I$370,'Jelenléti ív'!$M$5:$M$370,7)</f>
        <v>176</v>
      </c>
      <c r="D11" s="26">
        <f>SUMIFS('Jelenléti ív'!$H$5:$H$370,'Jelenléti ív'!$M$5:$M$370,7)</f>
        <v>0</v>
      </c>
      <c r="E11" s="26">
        <f>SUMIFS('Jelenléti ív'!$J$5:$J$370,'Jelenléti ív'!$M$5:$M$370,7)</f>
        <v>0</v>
      </c>
      <c r="F11" s="27">
        <f>SUMIFS('Jelenléti ív'!$K$5:$K$370,'Jelenléti ív'!$M$5:$M$370,7)</f>
        <v>0</v>
      </c>
      <c r="G11" s="26">
        <f>COUNTIFS('Jelenléti ív'!$M$5:$M$370,7,'Jelenléti ív'!$G$5:$G$370,"Szabadság")+COUNTIFS('Jelenléti ív'!$M$5:$M$370,7,'Jelenléti ív'!$G$5:$G$370,"Fél nap szabadság")/2</f>
        <v>0</v>
      </c>
      <c r="H11" s="28">
        <f>COUNTIFS('Jelenléti ív'!$M$5:$M$370,7,'Jelenléti ív'!$G$5:$G$370,"Betegszabadság")</f>
        <v>0</v>
      </c>
    </row>
    <row r="12" spans="1:8" x14ac:dyDescent="0.25">
      <c r="A12" s="12" t="s">
        <v>60</v>
      </c>
      <c r="B12" s="24">
        <f>COUNTIFS('Jelenléti ív'!$M$5:$M$370,8,'Jelenléti ív'!$C$5:$C$370,"Munkanap")</f>
        <v>21</v>
      </c>
      <c r="C12" s="25">
        <f>SUMIFS('Jelenléti ív'!$I$5:$I$370,'Jelenléti ív'!$M$5:$M$370,8)</f>
        <v>168</v>
      </c>
      <c r="D12" s="26">
        <f>SUMIFS('Jelenléti ív'!$H$5:$H$370,'Jelenléti ív'!$M$5:$M$370,8)</f>
        <v>0</v>
      </c>
      <c r="E12" s="26">
        <f>SUMIFS('Jelenléti ív'!$J$5:$J$370,'Jelenléti ív'!$M$5:$M$370,8)</f>
        <v>0</v>
      </c>
      <c r="F12" s="27">
        <f>SUMIFS('Jelenléti ív'!$K$5:$K$370,'Jelenléti ív'!$M$5:$M$370,8)</f>
        <v>0</v>
      </c>
      <c r="G12" s="26">
        <f>COUNTIFS('Jelenléti ív'!$M$5:$M$370,8,'Jelenléti ív'!$G$5:$G$370,"Szabadság")+COUNTIFS('Jelenléti ív'!$M$5:$M$370,8,'Jelenléti ív'!$G$5:$G$370,"Fél nap szabadság")/2</f>
        <v>0</v>
      </c>
      <c r="H12" s="28">
        <f>COUNTIFS('Jelenléti ív'!$M$5:$M$370,8,'Jelenléti ív'!$G$5:$G$370,"Betegszabadság")</f>
        <v>0</v>
      </c>
    </row>
    <row r="13" spans="1:8" x14ac:dyDescent="0.25">
      <c r="A13" s="12" t="s">
        <v>61</v>
      </c>
      <c r="B13" s="24">
        <f>COUNTIFS('Jelenléti ív'!$M$5:$M$370,9,'Jelenléti ív'!$C$5:$C$370,"Munkanap")</f>
        <v>22</v>
      </c>
      <c r="C13" s="25">
        <f>SUMIFS('Jelenléti ív'!$I$5:$I$370,'Jelenléti ív'!$M$5:$M$370,9)</f>
        <v>176</v>
      </c>
      <c r="D13" s="26">
        <f>SUMIFS('Jelenléti ív'!$H$5:$H$370,'Jelenléti ív'!$M$5:$M$370,9)</f>
        <v>0</v>
      </c>
      <c r="E13" s="26">
        <f>SUMIFS('Jelenléti ív'!$J$5:$J$370,'Jelenléti ív'!$M$5:$M$370,9)</f>
        <v>0</v>
      </c>
      <c r="F13" s="27">
        <f>SUMIFS('Jelenléti ív'!$K$5:$K$370,'Jelenléti ív'!$M$5:$M$370,9)</f>
        <v>0</v>
      </c>
      <c r="G13" s="26">
        <f>COUNTIFS('Jelenléti ív'!$M$5:$M$370,9,'Jelenléti ív'!$G$5:$G$370,"Szabadság")+COUNTIFS('Jelenléti ív'!$M$5:$M$370,9,'Jelenléti ív'!$G$5:$G$370,"Fél nap szabadság")/2</f>
        <v>0</v>
      </c>
      <c r="H13" s="28">
        <f>COUNTIFS('Jelenléti ív'!$M$5:$M$370,9,'Jelenléti ív'!$G$5:$G$370,"Betegszabadság")</f>
        <v>0</v>
      </c>
    </row>
    <row r="14" spans="1:8" x14ac:dyDescent="0.25">
      <c r="A14" s="12" t="s">
        <v>62</v>
      </c>
      <c r="B14" s="24">
        <f>COUNTIFS('Jelenléti ív'!$M$5:$M$370,10,'Jelenléti ív'!$C$5:$C$370,"Munkanap")</f>
        <v>21</v>
      </c>
      <c r="C14" s="25">
        <f>SUMIFS('Jelenléti ív'!$I$5:$I$370,'Jelenléti ív'!$M$5:$M$370,10)</f>
        <v>168</v>
      </c>
      <c r="D14" s="26">
        <f>SUMIFS('Jelenléti ív'!$H$5:$H$370,'Jelenléti ív'!$M$5:$M$370,10)</f>
        <v>0</v>
      </c>
      <c r="E14" s="26">
        <f>SUMIFS('Jelenléti ív'!$J$5:$J$370,'Jelenléti ív'!$M$5:$M$370,10)</f>
        <v>0</v>
      </c>
      <c r="F14" s="27">
        <f>SUMIFS('Jelenléti ív'!$K$5:$K$370,'Jelenléti ív'!$M$5:$M$370,10)</f>
        <v>0</v>
      </c>
      <c r="G14" s="26">
        <f>COUNTIFS('Jelenléti ív'!$M$5:$M$370,10,'Jelenléti ív'!$G$5:$G$370,"Szabadság")+COUNTIFS('Jelenléti ív'!$M$5:$M$370,10,'Jelenléti ív'!$G$5:$G$370,"Fél nap szabadság")/2</f>
        <v>0</v>
      </c>
      <c r="H14" s="28">
        <f>COUNTIFS('Jelenléti ív'!$M$5:$M$370,10,'Jelenléti ív'!$G$5:$G$370,"Betegszabadság")</f>
        <v>0</v>
      </c>
    </row>
    <row r="15" spans="1:8" x14ac:dyDescent="0.25">
      <c r="A15" s="12" t="s">
        <v>63</v>
      </c>
      <c r="B15" s="24">
        <f>COUNTIFS('Jelenléti ív'!$M$5:$M$370,11,'Jelenléti ív'!$C$5:$C$370,"Munkanap")</f>
        <v>21</v>
      </c>
      <c r="C15" s="25">
        <f>SUMIFS('Jelenléti ív'!$I$5:$I$370,'Jelenléti ív'!$M$5:$M$370,11)</f>
        <v>168</v>
      </c>
      <c r="D15" s="26">
        <f>SUMIFS('Jelenléti ív'!$H$5:$H$370,'Jelenléti ív'!$M$5:$M$370,11)</f>
        <v>0</v>
      </c>
      <c r="E15" s="26">
        <f>SUMIFS('Jelenléti ív'!$J$5:$J$370,'Jelenléti ív'!$M$5:$M$370,11)</f>
        <v>0</v>
      </c>
      <c r="F15" s="27">
        <f>SUMIFS('Jelenléti ív'!$K$5:$K$370,'Jelenléti ív'!$M$5:$M$370,11)</f>
        <v>0</v>
      </c>
      <c r="G15" s="26">
        <f>COUNTIFS('Jelenléti ív'!$M$5:$M$370,11,'Jelenléti ív'!$G$5:$G$370,"Szabadság")+COUNTIFS('Jelenléti ív'!$M$5:$M$370,11,'Jelenléti ív'!$G$5:$G$370,"Fél nap szabadság")/2</f>
        <v>0</v>
      </c>
      <c r="H15" s="28">
        <f>COUNTIFS('Jelenléti ív'!$M$5:$M$370,11,'Jelenléti ív'!$G$5:$G$370,"Betegszabadság")</f>
        <v>0</v>
      </c>
    </row>
    <row r="16" spans="1:8" x14ac:dyDescent="0.25">
      <c r="A16" s="12" t="s">
        <v>64</v>
      </c>
      <c r="B16" s="24">
        <f>COUNTIFS('Jelenléti ív'!$M$5:$M$370,12,'Jelenléti ív'!$C$5:$C$370,"Munkanap")</f>
        <v>23</v>
      </c>
      <c r="C16" s="25">
        <f>SUMIFS('Jelenléti ív'!$I$5:$I$370,'Jelenléti ív'!$M$5:$M$370,12)</f>
        <v>184</v>
      </c>
      <c r="D16" s="26">
        <f>SUMIFS('Jelenléti ív'!$H$5:$H$370,'Jelenléti ív'!$M$5:$M$370,12)</f>
        <v>0</v>
      </c>
      <c r="E16" s="26">
        <f>SUMIFS('Jelenléti ív'!$J$5:$J$370,'Jelenléti ív'!$M$5:$M$370,12)</f>
        <v>0</v>
      </c>
      <c r="F16" s="27">
        <f>SUMIFS('Jelenléti ív'!$K$5:$K$370,'Jelenléti ív'!$M$5:$M$370,12)</f>
        <v>0</v>
      </c>
      <c r="G16" s="26">
        <f>COUNTIFS('Jelenléti ív'!$M$5:$M$370,12,'Jelenléti ív'!$G$5:$G$370,"Szabadság")+COUNTIFS('Jelenléti ív'!$M$5:$M$370,12,'Jelenléti ív'!$G$5:$G$370,"Fél nap szabadság")/2</f>
        <v>0</v>
      </c>
      <c r="H16" s="28">
        <f>COUNTIFS('Jelenléti ív'!$M$5:$M$370,12,'Jelenléti ív'!$G$5:$G$370,"Betegszabadság")</f>
        <v>0</v>
      </c>
    </row>
    <row r="17" spans="1:8" x14ac:dyDescent="0.25">
      <c r="A17" s="29" t="s">
        <v>65</v>
      </c>
      <c r="B17" s="30">
        <f>SUM(B5:B16)</f>
        <v>254</v>
      </c>
      <c r="C17" s="31">
        <f>SUM(C5:C16)</f>
        <v>2032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66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'Beállítások'!B7</f>
        <v>20</v>
      </c>
    </row>
    <row r="21" spans="1:4" x14ac:dyDescent="0.25">
      <c r="A21" s="37" t="s">
        <v>21</v>
      </c>
      <c r="B21" s="37"/>
      <c r="C21" s="37"/>
      <c r="D21" s="25">
        <f>'Beállítások'!B8</f>
        <v>0</v>
      </c>
    </row>
    <row r="22" spans="1:4" x14ac:dyDescent="0.25">
      <c r="A22" s="37" t="s">
        <v>67</v>
      </c>
      <c r="B22" s="37"/>
      <c r="C22" s="37"/>
      <c r="D22" s="25">
        <f>G17</f>
        <v>0</v>
      </c>
    </row>
    <row r="23" ht="26" customHeight="1" spans="1:4" x14ac:dyDescent="0.25">
      <c r="A23" s="12" t="s">
        <v>66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Útmutató</vt:lpstr>
      <vt:lpstr>Beállítások</vt:lpstr>
      <vt:lpstr>Ünnepnapok</vt:lpstr>
      <vt:lpstr>Jelenléti ív</vt:lpstr>
      <vt:lpstr>Összesítő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