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Instrucciones" state="visible" r:id="rId4"/>
    <sheet sheetId="2" name="Ajustes" state="visible" r:id="rId5"/>
    <sheet sheetId="3" name="Festivos" state="visible" r:id="rId6"/>
    <sheet sheetId="4" name="Control horario" state="visible" r:id="rId7"/>
    <sheet sheetId="5" name="Resumen" state="visible" r:id="rId8"/>
  </sheets>
  <calcPr calcId="171027" fullCalcOnLoad="1"/>
</workbook>
</file>

<file path=xl/sharedStrings.xml><?xml version="1.0" encoding="utf-8"?>
<sst xmlns="http://schemas.openxmlformats.org/spreadsheetml/2006/main" count="109" uniqueCount="68">
  <si>
    <t>Control horario y vacaciones</t>
  </si>
  <si>
    <t>Un control horario para una persona y un año: horas, horas extra, vacaciones y bajas, con los festivos.</t>
  </si>
  <si>
    <t>Cómo se usa</t>
  </si>
  <si>
    <t>En la hoja Ajustes escribe tu nombre, el año, tus horas por día y los días de vacaciones que te corresponden.</t>
  </si>
  <si>
    <t>En la hoja Control horario apunta la hora de entrada y de salida (p. ej. 7:30 y 16:00) y la pausa en minutos.</t>
  </si>
  <si>
    <t>Los días que no trabajes, elige el motivo en el desplegable: vacaciones, media jornada de vacaciones, baja médica, médico, compensación de horas, permiso no retribuido o viaje de trabajo.</t>
  </si>
  <si>
    <t>La hoja Resumen muestra cada mes y los días de vacaciones que te quedan.</t>
  </si>
  <si>
    <t>Las celdas amarillas las rellenas tú.</t>
  </si>
  <si>
    <t>Las celdas blancas se calculan solas (están protegidas para que no borres una fórmula sin querer — Revisar → Desproteger hoja, sin contraseña).</t>
  </si>
  <si>
    <t>Consejos</t>
  </si>
  <si>
    <t>•  Las horas se escriben como horas:minutos, p. ej. 8:15. Un turno de noche que pasa de medianoche se calcula bien.</t>
  </si>
  <si>
    <t>•  Las filas grises son fines de semana; las naranjas, festivos.</t>
  </si>
  <si>
    <t>•  ¿Necesitas los festivos de otro país o región? Cambia la lista en la hoja Festivos.</t>
  </si>
  <si>
    <t>Plantilla gratuita de Planmero · planmero.com/es/control-horario-excel/</t>
  </si>
  <si>
    <t>Ajustes</t>
  </si>
  <si>
    <t>Los festivos están en la hoja Festivos; cambia la lista si necesitas otro país, comunidad o localidad.</t>
  </si>
  <si>
    <t>Nombre</t>
  </si>
  <si>
    <t/>
  </si>
  <si>
    <t>Año</t>
  </si>
  <si>
    <t>Horas por día laborable</t>
  </si>
  <si>
    <t>Días de vacaciones</t>
  </si>
  <si>
    <t>Vacaciones pendientes (días)</t>
  </si>
  <si>
    <t>Festivos</t>
  </si>
  <si>
    <t>Fecha</t>
  </si>
  <si>
    <t>Festivo</t>
  </si>
  <si>
    <t>Año Nuevo</t>
  </si>
  <si>
    <t>Epifanía del Señor</t>
  </si>
  <si>
    <t>Viernes Santo</t>
  </si>
  <si>
    <t>Fiesta del Trabajo</t>
  </si>
  <si>
    <t>Asunción de la Virgen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</si>
  <si>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</si>
  <si>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</si>
  <si>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</si>
  <si>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</si>
  <si>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</si>
  <si>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Control horario</t>
  </si>
  <si>
    <t>En la hoja Control horario apunta la hora de entrada y de salida (p. ej. 7:30 y 16:00) y la pausa en minutos. Los días que no trabajes, elige el motivo en el desplegable: vacaciones, media jornada de vacaciones, baja médica, médico, compensación de horas, permiso no retribuido o viaje de trabajo.</t>
  </si>
  <si>
    <t>Día</t>
  </si>
  <si>
    <t>Tipo de día</t>
  </si>
  <si>
    <t>Entrada</t>
  </si>
  <si>
    <t>Salida</t>
  </si>
  <si>
    <t>Pausa (min)</t>
  </si>
  <si>
    <t>Ausencia</t>
  </si>
  <si>
    <t>Trabajadas (h)</t>
  </si>
  <si>
    <t>Previstas (h)</t>
  </si>
  <si>
    <t>Computadas (h)</t>
  </si>
  <si>
    <t>Horas extra (h)</t>
  </si>
  <si>
    <t>Nota</t>
  </si>
  <si>
    <t>Mes</t>
  </si>
  <si>
    <t>Resumen</t>
  </si>
  <si>
    <t>Días laborables</t>
  </si>
  <si>
    <t>Vacaciones (días)</t>
  </si>
  <si>
    <t>Días de baja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</si>
  <si>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</si>
  <si>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</si>
  <si>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</si>
  <si>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</si>
  <si>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</si>
  <si>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</si>
  <si>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</si>
  <si>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</si>
  <si>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</si>
  <si>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</si>
  <si>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</si>
  <si>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</si>
  <si>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</si>
  <si>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Vacaciones restantes</t>
  </si>
  <si>
    <t>Vacaciones disfrutadas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</si>
</sst>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Horas previstas y computadas por mes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Previstas (h)</c:v>
          </c:tx>
          <c:spPr>
            <a:solidFill>
              <a:srgbClr val="7DD3FC"/>
            </a:solidFill>
          </c:spPr>
          <c:invertIfNegative val="0"/>
          <c:cat>
            <c:strRef>
              <c:f>'Resumen'!$A$5:$A$16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'Resumen'!$C$5:$C$16</c:f>
              <c:numCache>
                <c:formatCode>General</c:formatCode>
                <c:ptCount val="12"/>
                <c:pt idx="0">
                  <c:v>152</c:v>
                </c:pt>
                <c:pt idx="1">
                  <c:v>160</c:v>
                </c:pt>
                <c:pt idx="2">
                  <c:v>176</c:v>
                </c:pt>
                <c:pt idx="3">
                  <c:v>176</c:v>
                </c:pt>
                <c:pt idx="4">
                  <c:v>168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160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1"/>
          <c:order val="1"/>
          <c:tx>
            <c:v>Computadas (h)</c:v>
          </c:tx>
          <c:spPr>
            <a:solidFill>
              <a:srgbClr val="075985"/>
            </a:solidFill>
          </c:spPr>
          <c:invertIfNegative val="0"/>
          <c:cat>
            <c:strRef>
              <c:f>'Resumen'!$A$5:$A$16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s/control-horario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46028</v>
      </c>
      <c r="B6" s="13" t="s">
        <v>26</v>
      </c>
    </row>
    <row r="7" spans="1:2" x14ac:dyDescent="0.25">
      <c r="A7" s="17">
        <v>46115</v>
      </c>
      <c r="B7" s="13" t="s">
        <v>27</v>
      </c>
    </row>
    <row r="8" spans="1:2" x14ac:dyDescent="0.25">
      <c r="A8" s="17">
        <v>46143</v>
      </c>
      <c r="B8" s="13" t="s">
        <v>28</v>
      </c>
    </row>
    <row r="9" spans="1:2" x14ac:dyDescent="0.25">
      <c r="A9" s="17">
        <v>46249</v>
      </c>
      <c r="B9" s="13" t="s">
        <v>29</v>
      </c>
    </row>
    <row r="10" spans="1:2" x14ac:dyDescent="0.25">
      <c r="A10" s="17">
        <v>46307</v>
      </c>
      <c r="B10" s="13" t="s">
        <v>30</v>
      </c>
    </row>
    <row r="11" spans="1:2" x14ac:dyDescent="0.25">
      <c r="A11" s="17">
        <v>46327</v>
      </c>
      <c r="B11" s="13" t="s">
        <v>31</v>
      </c>
    </row>
    <row r="12" spans="1:2" x14ac:dyDescent="0.25">
      <c r="A12" s="17">
        <v>46362</v>
      </c>
      <c r="B12" s="13" t="s">
        <v>32</v>
      </c>
    </row>
    <row r="13" spans="1:2" x14ac:dyDescent="0.25">
      <c r="A13" s="17">
        <v>46364</v>
      </c>
      <c r="B13" s="13" t="s">
        <v>33</v>
      </c>
    </row>
    <row r="14" spans="1:2" x14ac:dyDescent="0.25">
      <c r="A14" s="17">
        <v>46381</v>
      </c>
      <c r="B14" s="13" t="s">
        <v>34</v>
      </c>
    </row>
    <row r="15" spans="1:2" x14ac:dyDescent="0.25">
      <c r="A15" s="17">
        <v>46388</v>
      </c>
      <c r="B15" s="13" t="s">
        <v>25</v>
      </c>
    </row>
    <row r="16" spans="1:2" x14ac:dyDescent="0.25">
      <c r="A16" s="17">
        <v>46393</v>
      </c>
      <c r="B16" s="13" t="s">
        <v>26</v>
      </c>
    </row>
    <row r="17" spans="1:2" x14ac:dyDescent="0.25">
      <c r="A17" s="17">
        <v>46472</v>
      </c>
      <c r="B17" s="13" t="s">
        <v>27</v>
      </c>
    </row>
    <row r="18" spans="1:2" x14ac:dyDescent="0.25">
      <c r="A18" s="17">
        <v>46508</v>
      </c>
      <c r="B18" s="13" t="s">
        <v>28</v>
      </c>
    </row>
    <row r="19" spans="1:2" x14ac:dyDescent="0.25">
      <c r="A19" s="17">
        <v>46614</v>
      </c>
      <c r="B19" s="13" t="s">
        <v>29</v>
      </c>
    </row>
    <row r="20" spans="1:2" x14ac:dyDescent="0.25">
      <c r="A20" s="17">
        <v>46672</v>
      </c>
      <c r="B20" s="13" t="s">
        <v>30</v>
      </c>
    </row>
    <row r="21" spans="1:2" x14ac:dyDescent="0.25">
      <c r="A21" s="17">
        <v>46692</v>
      </c>
      <c r="B21" s="13" t="s">
        <v>31</v>
      </c>
    </row>
    <row r="22" spans="1:2" x14ac:dyDescent="0.25">
      <c r="A22" s="17">
        <v>46727</v>
      </c>
      <c r="B22" s="13" t="s">
        <v>32</v>
      </c>
    </row>
    <row r="23" spans="1:2" x14ac:dyDescent="0.25">
      <c r="A23" s="17">
        <v>46729</v>
      </c>
      <c r="B23" s="13" t="s">
        <v>33</v>
      </c>
    </row>
    <row r="24" spans="1:2" x14ac:dyDescent="0.25">
      <c r="A24" s="17">
        <v>46746</v>
      </c>
      <c r="B24" s="13" t="s">
        <v>34</v>
      </c>
    </row>
    <row r="25" spans="1:2" x14ac:dyDescent="0.25">
      <c r="A25" s="17">
        <v>46753</v>
      </c>
      <c r="B25" s="13" t="s">
        <v>25</v>
      </c>
    </row>
    <row r="26" spans="1:2" x14ac:dyDescent="0.25">
      <c r="A26" s="17">
        <v>46758</v>
      </c>
      <c r="B26" s="13" t="s">
        <v>26</v>
      </c>
    </row>
    <row r="27" spans="1:2" x14ac:dyDescent="0.25">
      <c r="A27" s="17">
        <v>46857</v>
      </c>
      <c r="B27" s="13" t="s">
        <v>27</v>
      </c>
    </row>
    <row r="28" spans="1:2" x14ac:dyDescent="0.25">
      <c r="A28" s="17">
        <v>46874</v>
      </c>
      <c r="B28" s="13" t="s">
        <v>28</v>
      </c>
    </row>
    <row r="29" spans="1:2" x14ac:dyDescent="0.25">
      <c r="A29" s="17">
        <v>46980</v>
      </c>
      <c r="B29" s="13" t="s">
        <v>29</v>
      </c>
    </row>
    <row r="30" spans="1:2" x14ac:dyDescent="0.25">
      <c r="A30" s="17">
        <v>47038</v>
      </c>
      <c r="B30" s="13" t="s">
        <v>30</v>
      </c>
    </row>
    <row r="31" spans="1:2" x14ac:dyDescent="0.25">
      <c r="A31" s="17">
        <v>47058</v>
      </c>
      <c r="B31" s="13" t="s">
        <v>31</v>
      </c>
    </row>
    <row r="32" spans="1:2" x14ac:dyDescent="0.25">
      <c r="A32" s="17">
        <v>47093</v>
      </c>
      <c r="B32" s="13" t="s">
        <v>32</v>
      </c>
    </row>
    <row r="33" spans="1:2" x14ac:dyDescent="0.25">
      <c r="A33" s="17">
        <v>47095</v>
      </c>
      <c r="B33" s="13" t="s">
        <v>33</v>
      </c>
    </row>
    <row r="34" spans="1:2" x14ac:dyDescent="0.25">
      <c r="A34" s="17">
        <v>47112</v>
      </c>
      <c r="B34" s="13" t="s">
        <v>34</v>
      </c>
    </row>
    <row r="35" spans="1:2" x14ac:dyDescent="0.25">
      <c r="A35" s="17">
        <v>47119</v>
      </c>
      <c r="B35" s="13" t="s">
        <v>25</v>
      </c>
    </row>
    <row r="36" spans="1:2" x14ac:dyDescent="0.25">
      <c r="A36" s="17">
        <v>47124</v>
      </c>
      <c r="B36" s="13" t="s">
        <v>26</v>
      </c>
    </row>
    <row r="37" spans="1:2" x14ac:dyDescent="0.25">
      <c r="A37" s="17">
        <v>47207</v>
      </c>
      <c r="B37" s="13" t="s">
        <v>27</v>
      </c>
    </row>
    <row r="38" spans="1:2" x14ac:dyDescent="0.25">
      <c r="A38" s="17">
        <v>47239</v>
      </c>
      <c r="B38" s="13" t="s">
        <v>28</v>
      </c>
    </row>
    <row r="39" spans="1:2" x14ac:dyDescent="0.25">
      <c r="A39" s="17">
        <v>47345</v>
      </c>
      <c r="B39" s="13" t="s">
        <v>29</v>
      </c>
    </row>
    <row r="40" spans="1:2" x14ac:dyDescent="0.25">
      <c r="A40" s="17">
        <v>47403</v>
      </c>
      <c r="B40" s="13" t="s">
        <v>30</v>
      </c>
    </row>
    <row r="41" spans="1:2" x14ac:dyDescent="0.25">
      <c r="A41" s="17">
        <v>47423</v>
      </c>
      <c r="B41" s="13" t="s">
        <v>31</v>
      </c>
    </row>
    <row r="42" spans="1:2" x14ac:dyDescent="0.25">
      <c r="A42" s="17">
        <v>47458</v>
      </c>
      <c r="B42" s="13" t="s">
        <v>32</v>
      </c>
    </row>
    <row r="43" spans="1:2" x14ac:dyDescent="0.25">
      <c r="A43" s="17">
        <v>47460</v>
      </c>
      <c r="B43" s="13" t="s">
        <v>33</v>
      </c>
    </row>
    <row r="44" spans="1:2" x14ac:dyDescent="0.25">
      <c r="A44" s="17">
        <v>47477</v>
      </c>
      <c r="B44" s="13" t="s">
        <v>34</v>
      </c>
    </row>
    <row r="45" spans="1:2" x14ac:dyDescent="0.25">
      <c r="A45" s="17"/>
      <c r="B45" s="13"/>
    </row>
    <row r="46" spans="1:2" x14ac:dyDescent="0.25">
      <c r="A46" s="17"/>
      <c r="B46" s="13"/>
    </row>
    <row r="47" spans="1:2" x14ac:dyDescent="0.25">
      <c r="A47" s="17"/>
      <c r="B47" s="13"/>
    </row>
    <row r="48" spans="1:2" x14ac:dyDescent="0.25">
      <c r="A48" s="17"/>
      <c r="B48" s="13"/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37</v>
      </c>
      <c r="C4" s="16" t="s">
        <v>38</v>
      </c>
      <c r="D4" s="16" t="s">
        <v>39</v>
      </c>
      <c r="E4" s="16" t="s">
        <v>40</v>
      </c>
      <c r="F4" s="16" t="s">
        <v>41</v>
      </c>
      <c r="G4" s="16" t="s">
        <v>42</v>
      </c>
      <c r="H4" s="16" t="s">
        <v>43</v>
      </c>
      <c r="I4" s="16" t="s">
        <v>44</v>
      </c>
      <c r="J4" s="16" t="s">
        <v>45</v>
      </c>
      <c r="K4" s="16" t="s">
        <v>46</v>
      </c>
      <c r="L4" s="16" t="s">
        <v>47</v>
      </c>
      <c r="M4" s="16" t="s">
        <v>48</v>
      </c>
    </row>
    <row r="5" spans="1:13" x14ac:dyDescent="0.25">
      <c r="A5" s="18">
        <f>IF(YEAR(DATE('Ajustes'!$B$5,1,1)+0)='Ajustes'!$B$5,DATE('Ajustes'!$B$5,1,1)+0,"")</f>
        <v>46388</v>
      </c>
      <c r="B5" s="19">
        <f>A5</f>
        <v>46388</v>
      </c>
      <c r="C5" s="20" t="str">
        <f>IF(A5="","",IF(COUNTIF('Festivos'!$A$5:$A$84,A5)&gt;0,"Festivo",IF(WEEKDAY(A5,2)&gt;5,"Fin de semana","Laborable")))</f>
        <v>Festivo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IF(C5="Laborable",'Ajustes'!$B$6,0)</f>
        <v>0</v>
      </c>
      <c r="J5" s="22">
        <f>H5+IF(OR(G5="Vacaciones",G5="Baja médica",G5="Médico",G5="Compensación de horas",G5="Viaje de trabajo"),I5,IF(G5="Media jornada de vacaciones",I5/2,0))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IF(YEAR(DATE('Ajustes'!$B$5,1,1)+1)='Ajustes'!$B$5,DATE('Ajustes'!$B$5,1,1)+1,"")</f>
        <v>46389</v>
      </c>
      <c r="B6" s="19">
        <f>A6</f>
        <v>46389</v>
      </c>
      <c r="C6" s="20" t="str">
        <f>IF(A6="","",IF(COUNTIF('Festivos'!$A$5:$A$84,A6)&gt;0,"Festivo",IF(WEEKDAY(A6,2)&gt;5,"Fin de semana","Laborable")))</f>
        <v>Fin de semana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IF(C6="Laborable",'Ajustes'!$B$6,0)</f>
        <v>0</v>
      </c>
      <c r="J6" s="22">
        <f>H6+IF(OR(G6="Vacaciones",G6="Baja médica",G6="Médico",G6="Compensación de horas",G6="Viaje de trabajo"),I6,IF(G6="Media jornada de vacaciones",I6/2,0))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IF(YEAR(DATE('Ajustes'!$B$5,1,1)+2)='Ajustes'!$B$5,DATE('Ajustes'!$B$5,1,1)+2,"")</f>
        <v>46390</v>
      </c>
      <c r="B7" s="19">
        <f>A7</f>
        <v>46390</v>
      </c>
      <c r="C7" s="20" t="str">
        <f>IF(A7="","",IF(COUNTIF('Festivos'!$A$5:$A$84,A7)&gt;0,"Festivo",IF(WEEKDAY(A7,2)&gt;5,"Fin de semana","Laborable")))</f>
        <v>Fin de semana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IF(C7="Laborable",'Ajustes'!$B$6,0)</f>
        <v>0</v>
      </c>
      <c r="J7" s="22">
        <f>H7+IF(OR(G7="Vacaciones",G7="Baja médica",G7="Médico",G7="Compensación de horas",G7="Viaje de trabajo"),I7,IF(G7="Media jornada de vacaciones",I7/2,0))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IF(YEAR(DATE('Ajustes'!$B$5,1,1)+3)='Ajustes'!$B$5,DATE('Ajustes'!$B$5,1,1)+3,"")</f>
        <v>46391</v>
      </c>
      <c r="B8" s="19">
        <f>A8</f>
        <v>46391</v>
      </c>
      <c r="C8" s="20" t="str">
        <f>IF(A8="","",IF(COUNTIF('Festivos'!$A$5:$A$84,A8)&gt;0,"Festivo",IF(WEEKDAY(A8,2)&gt;5,"Fin de semana","Laborable")))</f>
        <v>Laborable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IF(C8="Laborable",'Ajustes'!$B$6,0)</f>
        <v>8</v>
      </c>
      <c r="J8" s="22">
        <f>H8+IF(OR(G8="Vacaciones",G8="Baja médica",G8="Médico",G8="Compensación de horas",G8="Viaje de trabajo"),I8,IF(G8="Media jornada de vacaciones",I8/2,0))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IF(YEAR(DATE('Ajustes'!$B$5,1,1)+4)='Ajustes'!$B$5,DATE('Ajustes'!$B$5,1,1)+4,"")</f>
        <v>46392</v>
      </c>
      <c r="B9" s="19">
        <f>A9</f>
        <v>46392</v>
      </c>
      <c r="C9" s="20" t="str">
        <f>IF(A9="","",IF(COUNTIF('Festivos'!$A$5:$A$84,A9)&gt;0,"Festivo",IF(WEEKDAY(A9,2)&gt;5,"Fin de semana","Laborable")))</f>
        <v>Laborable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IF(C9="Laborable",'Ajustes'!$B$6,0)</f>
        <v>8</v>
      </c>
      <c r="J9" s="22">
        <f>H9+IF(OR(G9="Vacaciones",G9="Baja médica",G9="Médico",G9="Compensación de horas",G9="Viaje de trabajo"),I9,IF(G9="Media jornada de vacaciones",I9/2,0))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IF(YEAR(DATE('Ajustes'!$B$5,1,1)+5)='Ajustes'!$B$5,DATE('Ajustes'!$B$5,1,1)+5,"")</f>
        <v>46393</v>
      </c>
      <c r="B10" s="19">
        <f>A10</f>
        <v>46393</v>
      </c>
      <c r="C10" s="20" t="str">
        <f>IF(A10="","",IF(COUNTIF('Festivos'!$A$5:$A$84,A10)&gt;0,"Festivo",IF(WEEKDAY(A10,2)&gt;5,"Fin de semana","Laborable")))</f>
        <v>Festivo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IF(C10="Laborable",'Ajustes'!$B$6,0)</f>
        <v>0</v>
      </c>
      <c r="J10" s="22">
        <f>H10+IF(OR(G10="Vacaciones",G10="Baja médica",G10="Médico",G10="Compensación de horas",G10="Viaje de trabajo"),I10,IF(G10="Media jornada de vacaciones",I10/2,0))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IF(YEAR(DATE('Ajustes'!$B$5,1,1)+6)='Ajustes'!$B$5,DATE('Ajustes'!$B$5,1,1)+6,"")</f>
        <v>46394</v>
      </c>
      <c r="B11" s="19">
        <f>A11</f>
        <v>46394</v>
      </c>
      <c r="C11" s="20" t="str">
        <f>IF(A11="","",IF(COUNTIF('Festivos'!$A$5:$A$84,A11)&gt;0,"Festivo",IF(WEEKDAY(A11,2)&gt;5,"Fin de semana","Laborable")))</f>
        <v>Laborable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IF(C11="Laborable",'Ajustes'!$B$6,0)</f>
        <v>8</v>
      </c>
      <c r="J11" s="22">
        <f>H11+IF(OR(G11="Vacaciones",G11="Baja médica",G11="Médico",G11="Compensación de horas",G11="Viaje de trabajo"),I11,IF(G11="Media jornada de vacaciones",I11/2,0))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IF(YEAR(DATE('Ajustes'!$B$5,1,1)+7)='Ajustes'!$B$5,DATE('Ajustes'!$B$5,1,1)+7,"")</f>
        <v>46395</v>
      </c>
      <c r="B12" s="19">
        <f>A12</f>
        <v>46395</v>
      </c>
      <c r="C12" s="20" t="str">
        <f>IF(A12="","",IF(COUNTIF('Festivos'!$A$5:$A$84,A12)&gt;0,"Festivo",IF(WEEKDAY(A12,2)&gt;5,"Fin de semana","Laborable")))</f>
        <v>Laborable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IF(C12="Laborable",'Ajustes'!$B$6,0)</f>
        <v>8</v>
      </c>
      <c r="J12" s="22">
        <f>H12+IF(OR(G12="Vacaciones",G12="Baja médica",G12="Médico",G12="Compensación de horas",G12="Viaje de trabajo"),I12,IF(G12="Media jornada de vacaciones",I12/2,0))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IF(YEAR(DATE('Ajustes'!$B$5,1,1)+8)='Ajustes'!$B$5,DATE('Ajustes'!$B$5,1,1)+8,"")</f>
        <v>46396</v>
      </c>
      <c r="B13" s="19">
        <f>A13</f>
        <v>46396</v>
      </c>
      <c r="C13" s="20" t="str">
        <f>IF(A13="","",IF(COUNTIF('Festivos'!$A$5:$A$84,A13)&gt;0,"Festivo",IF(WEEKDAY(A13,2)&gt;5,"Fin de semana","Laborable")))</f>
        <v>Fin de semana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IF(C13="Laborable",'Ajustes'!$B$6,0)</f>
        <v>0</v>
      </c>
      <c r="J13" s="22">
        <f>H13+IF(OR(G13="Vacaciones",G13="Baja médica",G13="Médico",G13="Compensación de horas",G13="Viaje de trabajo"),I13,IF(G13="Media jornada de vacaciones",I13/2,0))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IF(YEAR(DATE('Ajustes'!$B$5,1,1)+9)='Ajustes'!$B$5,DATE('Ajustes'!$B$5,1,1)+9,"")</f>
        <v>46397</v>
      </c>
      <c r="B14" s="19">
        <f>A14</f>
        <v>46397</v>
      </c>
      <c r="C14" s="20" t="str">
        <f>IF(A14="","",IF(COUNTIF('Festivos'!$A$5:$A$84,A14)&gt;0,"Festivo",IF(WEEKDAY(A14,2)&gt;5,"Fin de semana","Laborable")))</f>
        <v>Fin de semana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IF(C14="Laborable",'Ajustes'!$B$6,0)</f>
        <v>0</v>
      </c>
      <c r="J14" s="22">
        <f>H14+IF(OR(G14="Vacaciones",G14="Baja médica",G14="Médico",G14="Compensación de horas",G14="Viaje de trabajo"),I14,IF(G14="Media jornada de vacaciones",I14/2,0))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IF(YEAR(DATE('Ajustes'!$B$5,1,1)+10)='Ajustes'!$B$5,DATE('Ajustes'!$B$5,1,1)+10,"")</f>
        <v>46398</v>
      </c>
      <c r="B15" s="19">
        <f>A15</f>
        <v>46398</v>
      </c>
      <c r="C15" s="20" t="str">
        <f>IF(A15="","",IF(COUNTIF('Festivos'!$A$5:$A$84,A15)&gt;0,"Festivo",IF(WEEKDAY(A15,2)&gt;5,"Fin de semana","Laborable")))</f>
        <v>Laborable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IF(C15="Laborable",'Ajustes'!$B$6,0)</f>
        <v>8</v>
      </c>
      <c r="J15" s="22">
        <f>H15+IF(OR(G15="Vacaciones",G15="Baja médica",G15="Médico",G15="Compensación de horas",G15="Viaje de trabajo"),I15,IF(G15="Media jornada de vacaciones",I15/2,0))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IF(YEAR(DATE('Ajustes'!$B$5,1,1)+11)='Ajustes'!$B$5,DATE('Ajustes'!$B$5,1,1)+11,"")</f>
        <v>46399</v>
      </c>
      <c r="B16" s="19">
        <f>A16</f>
        <v>46399</v>
      </c>
      <c r="C16" s="20" t="str">
        <f>IF(A16="","",IF(COUNTIF('Festivos'!$A$5:$A$84,A16)&gt;0,"Festivo",IF(WEEKDAY(A16,2)&gt;5,"Fin de semana","Laborable")))</f>
        <v>Laborable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IF(C16="Laborable",'Ajustes'!$B$6,0)</f>
        <v>8</v>
      </c>
      <c r="J16" s="22">
        <f>H16+IF(OR(G16="Vacaciones",G16="Baja médica",G16="Médico",G16="Compensación de horas",G16="Viaje de trabajo"),I16,IF(G16="Media jornada de vacaciones",I16/2,0))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IF(YEAR(DATE('Ajustes'!$B$5,1,1)+12)='Ajustes'!$B$5,DATE('Ajustes'!$B$5,1,1)+12,"")</f>
        <v>46400</v>
      </c>
      <c r="B17" s="19">
        <f>A17</f>
        <v>46400</v>
      </c>
      <c r="C17" s="20" t="str">
        <f>IF(A17="","",IF(COUNTIF('Festivos'!$A$5:$A$84,A17)&gt;0,"Festivo",IF(WEEKDAY(A17,2)&gt;5,"Fin de semana","Laborable")))</f>
        <v>Laborable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IF(C17="Laborable",'Ajustes'!$B$6,0)</f>
        <v>8</v>
      </c>
      <c r="J17" s="22">
        <f>H17+IF(OR(G17="Vacaciones",G17="Baja médica",G17="Médico",G17="Compensación de horas",G17="Viaje de trabajo"),I17,IF(G17="Media jornada de vacaciones",I17/2,0))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IF(YEAR(DATE('Ajustes'!$B$5,1,1)+13)='Ajustes'!$B$5,DATE('Ajustes'!$B$5,1,1)+13,"")</f>
        <v>46401</v>
      </c>
      <c r="B18" s="19">
        <f>A18</f>
        <v>46401</v>
      </c>
      <c r="C18" s="20" t="str">
        <f>IF(A18="","",IF(COUNTIF('Festivos'!$A$5:$A$84,A18)&gt;0,"Festivo",IF(WEEKDAY(A18,2)&gt;5,"Fin de semana","Laborable")))</f>
        <v>Laborable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IF(C18="Laborable",'Ajustes'!$B$6,0)</f>
        <v>8</v>
      </c>
      <c r="J18" s="22">
        <f>H18+IF(OR(G18="Vacaciones",G18="Baja médica",G18="Médico",G18="Compensación de horas",G18="Viaje de trabajo"),I18,IF(G18="Media jornada de vacaciones",I18/2,0))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IF(YEAR(DATE('Ajustes'!$B$5,1,1)+14)='Ajustes'!$B$5,DATE('Ajustes'!$B$5,1,1)+14,"")</f>
        <v>46402</v>
      </c>
      <c r="B19" s="19">
        <f>A19</f>
        <v>46402</v>
      </c>
      <c r="C19" s="20" t="str">
        <f>IF(A19="","",IF(COUNTIF('Festivos'!$A$5:$A$84,A19)&gt;0,"Festivo",IF(WEEKDAY(A19,2)&gt;5,"Fin de semana","Laborable")))</f>
        <v>Laborable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IF(C19="Laborable",'Ajustes'!$B$6,0)</f>
        <v>8</v>
      </c>
      <c r="J19" s="22">
        <f>H19+IF(OR(G19="Vacaciones",G19="Baja médica",G19="Médico",G19="Compensación de horas",G19="Viaje de trabajo"),I19,IF(G19="Media jornada de vacaciones",I19/2,0))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IF(YEAR(DATE('Ajustes'!$B$5,1,1)+15)='Ajustes'!$B$5,DATE('Ajustes'!$B$5,1,1)+15,"")</f>
        <v>46403</v>
      </c>
      <c r="B20" s="19">
        <f>A20</f>
        <v>46403</v>
      </c>
      <c r="C20" s="20" t="str">
        <f>IF(A20="","",IF(COUNTIF('Festivos'!$A$5:$A$84,A20)&gt;0,"Festivo",IF(WEEKDAY(A20,2)&gt;5,"Fin de semana","Laborable")))</f>
        <v>Fin de semana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IF(C20="Laborable",'Ajustes'!$B$6,0)</f>
        <v>0</v>
      </c>
      <c r="J20" s="22">
        <f>H20+IF(OR(G20="Vacaciones",G20="Baja médica",G20="Médico",G20="Compensación de horas",G20="Viaje de trabajo"),I20,IF(G20="Media jornada de vacaciones",I20/2,0))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IF(YEAR(DATE('Ajustes'!$B$5,1,1)+16)='Ajustes'!$B$5,DATE('Ajustes'!$B$5,1,1)+16,"")</f>
        <v>46404</v>
      </c>
      <c r="B21" s="19">
        <f>A21</f>
        <v>46404</v>
      </c>
      <c r="C21" s="20" t="str">
        <f>IF(A21="","",IF(COUNTIF('Festivos'!$A$5:$A$84,A21)&gt;0,"Festivo",IF(WEEKDAY(A21,2)&gt;5,"Fin de semana","Laborable")))</f>
        <v>Fin de semana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IF(C21="Laborable",'Ajustes'!$B$6,0)</f>
        <v>0</v>
      </c>
      <c r="J21" s="22">
        <f>H21+IF(OR(G21="Vacaciones",G21="Baja médica",G21="Médico",G21="Compensación de horas",G21="Viaje de trabajo"),I21,IF(G21="Media jornada de vacaciones",I21/2,0))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IF(YEAR(DATE('Ajustes'!$B$5,1,1)+17)='Ajustes'!$B$5,DATE('Ajustes'!$B$5,1,1)+17,"")</f>
        <v>46405</v>
      </c>
      <c r="B22" s="19">
        <f>A22</f>
        <v>46405</v>
      </c>
      <c r="C22" s="20" t="str">
        <f>IF(A22="","",IF(COUNTIF('Festivos'!$A$5:$A$84,A22)&gt;0,"Festivo",IF(WEEKDAY(A22,2)&gt;5,"Fin de semana","Laborable")))</f>
        <v>Laborable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IF(C22="Laborable",'Ajustes'!$B$6,0)</f>
        <v>8</v>
      </c>
      <c r="J22" s="22">
        <f>H22+IF(OR(G22="Vacaciones",G22="Baja médica",G22="Médico",G22="Compensación de horas",G22="Viaje de trabajo"),I22,IF(G22="Media jornada de vacaciones",I22/2,0))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IF(YEAR(DATE('Ajustes'!$B$5,1,1)+18)='Ajustes'!$B$5,DATE('Ajustes'!$B$5,1,1)+18,"")</f>
        <v>46406</v>
      </c>
      <c r="B23" s="19">
        <f>A23</f>
        <v>46406</v>
      </c>
      <c r="C23" s="20" t="str">
        <f>IF(A23="","",IF(COUNTIF('Festivos'!$A$5:$A$84,A23)&gt;0,"Festivo",IF(WEEKDAY(A23,2)&gt;5,"Fin de semana","Laborable")))</f>
        <v>Laborable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IF(C23="Laborable",'Ajustes'!$B$6,0)</f>
        <v>8</v>
      </c>
      <c r="J23" s="22">
        <f>H23+IF(OR(G23="Vacaciones",G23="Baja médica",G23="Médico",G23="Compensación de horas",G23="Viaje de trabajo"),I23,IF(G23="Media jornada de vacaciones",I23/2,0))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IF(YEAR(DATE('Ajustes'!$B$5,1,1)+19)='Ajustes'!$B$5,DATE('Ajustes'!$B$5,1,1)+19,"")</f>
        <v>46407</v>
      </c>
      <c r="B24" s="19">
        <f>A24</f>
        <v>46407</v>
      </c>
      <c r="C24" s="20" t="str">
        <f>IF(A24="","",IF(COUNTIF('Festivos'!$A$5:$A$84,A24)&gt;0,"Festivo",IF(WEEKDAY(A24,2)&gt;5,"Fin de semana","Laborable")))</f>
        <v>Laborable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IF(C24="Laborable",'Ajustes'!$B$6,0)</f>
        <v>8</v>
      </c>
      <c r="J24" s="22">
        <f>H24+IF(OR(G24="Vacaciones",G24="Baja médica",G24="Médico",G24="Compensación de horas",G24="Viaje de trabajo"),I24,IF(G24="Media jornada de vacaciones",I24/2,0))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IF(YEAR(DATE('Ajustes'!$B$5,1,1)+20)='Ajustes'!$B$5,DATE('Ajustes'!$B$5,1,1)+20,"")</f>
        <v>46408</v>
      </c>
      <c r="B25" s="19">
        <f>A25</f>
        <v>46408</v>
      </c>
      <c r="C25" s="20" t="str">
        <f>IF(A25="","",IF(COUNTIF('Festivos'!$A$5:$A$84,A25)&gt;0,"Festivo",IF(WEEKDAY(A25,2)&gt;5,"Fin de semana","Laborable")))</f>
        <v>Laborable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IF(C25="Laborable",'Ajustes'!$B$6,0)</f>
        <v>8</v>
      </c>
      <c r="J25" s="22">
        <f>H25+IF(OR(G25="Vacaciones",G25="Baja médica",G25="Médico",G25="Compensación de horas",G25="Viaje de trabajo"),I25,IF(G25="Media jornada de vacaciones",I25/2,0))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IF(YEAR(DATE('Ajustes'!$B$5,1,1)+21)='Ajustes'!$B$5,DATE('Ajustes'!$B$5,1,1)+21,"")</f>
        <v>46409</v>
      </c>
      <c r="B26" s="19">
        <f>A26</f>
        <v>46409</v>
      </c>
      <c r="C26" s="20" t="str">
        <f>IF(A26="","",IF(COUNTIF('Festivos'!$A$5:$A$84,A26)&gt;0,"Festivo",IF(WEEKDAY(A26,2)&gt;5,"Fin de semana","Laborable")))</f>
        <v>Laborable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IF(C26="Laborable",'Ajustes'!$B$6,0)</f>
        <v>8</v>
      </c>
      <c r="J26" s="22">
        <f>H26+IF(OR(G26="Vacaciones",G26="Baja médica",G26="Médico",G26="Compensación de horas",G26="Viaje de trabajo"),I26,IF(G26="Media jornada de vacaciones",I26/2,0))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IF(YEAR(DATE('Ajustes'!$B$5,1,1)+22)='Ajustes'!$B$5,DATE('Ajustes'!$B$5,1,1)+22,"")</f>
        <v>46410</v>
      </c>
      <c r="B27" s="19">
        <f>A27</f>
        <v>46410</v>
      </c>
      <c r="C27" s="20" t="str">
        <f>IF(A27="","",IF(COUNTIF('Festivos'!$A$5:$A$84,A27)&gt;0,"Festivo",IF(WEEKDAY(A27,2)&gt;5,"Fin de semana","Laborable")))</f>
        <v>Fin de semana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IF(C27="Laborable",'Ajustes'!$B$6,0)</f>
        <v>0</v>
      </c>
      <c r="J27" s="22">
        <f>H27+IF(OR(G27="Vacaciones",G27="Baja médica",G27="Médico",G27="Compensación de horas",G27="Viaje de trabajo"),I27,IF(G27="Media jornada de vacaciones",I27/2,0))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IF(YEAR(DATE('Ajustes'!$B$5,1,1)+23)='Ajustes'!$B$5,DATE('Ajustes'!$B$5,1,1)+23,"")</f>
        <v>46411</v>
      </c>
      <c r="B28" s="19">
        <f>A28</f>
        <v>46411</v>
      </c>
      <c r="C28" s="20" t="str">
        <f>IF(A28="","",IF(COUNTIF('Festivos'!$A$5:$A$84,A28)&gt;0,"Festivo",IF(WEEKDAY(A28,2)&gt;5,"Fin de semana","Laborable")))</f>
        <v>Fin de semana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IF(C28="Laborable",'Ajustes'!$B$6,0)</f>
        <v>0</v>
      </c>
      <c r="J28" s="22">
        <f>H28+IF(OR(G28="Vacaciones",G28="Baja médica",G28="Médico",G28="Compensación de horas",G28="Viaje de trabajo"),I28,IF(G28="Media jornada de vacaciones",I28/2,0))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IF(YEAR(DATE('Ajustes'!$B$5,1,1)+24)='Ajustes'!$B$5,DATE('Ajustes'!$B$5,1,1)+24,"")</f>
        <v>46412</v>
      </c>
      <c r="B29" s="19">
        <f>A29</f>
        <v>46412</v>
      </c>
      <c r="C29" s="20" t="str">
        <f>IF(A29="","",IF(COUNTIF('Festivos'!$A$5:$A$84,A29)&gt;0,"Festivo",IF(WEEKDAY(A29,2)&gt;5,"Fin de semana","Laborable")))</f>
        <v>Laborable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IF(C29="Laborable",'Ajustes'!$B$6,0)</f>
        <v>8</v>
      </c>
      <c r="J29" s="22">
        <f>H29+IF(OR(G29="Vacaciones",G29="Baja médica",G29="Médico",G29="Compensación de horas",G29="Viaje de trabajo"),I29,IF(G29="Media jornada de vacaciones",I29/2,0))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IF(YEAR(DATE('Ajustes'!$B$5,1,1)+25)='Ajustes'!$B$5,DATE('Ajustes'!$B$5,1,1)+25,"")</f>
        <v>46413</v>
      </c>
      <c r="B30" s="19">
        <f>A30</f>
        <v>46413</v>
      </c>
      <c r="C30" s="20" t="str">
        <f>IF(A30="","",IF(COUNTIF('Festivos'!$A$5:$A$84,A30)&gt;0,"Festivo",IF(WEEKDAY(A30,2)&gt;5,"Fin de semana","Laborable")))</f>
        <v>Laborable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IF(C30="Laborable",'Ajustes'!$B$6,0)</f>
        <v>8</v>
      </c>
      <c r="J30" s="22">
        <f>H30+IF(OR(G30="Vacaciones",G30="Baja médica",G30="Médico",G30="Compensación de horas",G30="Viaje de trabajo"),I30,IF(G30="Media jornada de vacaciones",I30/2,0))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IF(YEAR(DATE('Ajustes'!$B$5,1,1)+26)='Ajustes'!$B$5,DATE('Ajustes'!$B$5,1,1)+26,"")</f>
        <v>46414</v>
      </c>
      <c r="B31" s="19">
        <f>A31</f>
        <v>46414</v>
      </c>
      <c r="C31" s="20" t="str">
        <f>IF(A31="","",IF(COUNTIF('Festivos'!$A$5:$A$84,A31)&gt;0,"Festivo",IF(WEEKDAY(A31,2)&gt;5,"Fin de semana","Laborable")))</f>
        <v>Laborable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IF(C31="Laborable",'Ajustes'!$B$6,0)</f>
        <v>8</v>
      </c>
      <c r="J31" s="22">
        <f>H31+IF(OR(G31="Vacaciones",G31="Baja médica",G31="Médico",G31="Compensación de horas",G31="Viaje de trabajo"),I31,IF(G31="Media jornada de vacaciones",I31/2,0))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IF(YEAR(DATE('Ajustes'!$B$5,1,1)+27)='Ajustes'!$B$5,DATE('Ajustes'!$B$5,1,1)+27,"")</f>
        <v>46415</v>
      </c>
      <c r="B32" s="19">
        <f>A32</f>
        <v>46415</v>
      </c>
      <c r="C32" s="20" t="str">
        <f>IF(A32="","",IF(COUNTIF('Festivos'!$A$5:$A$84,A32)&gt;0,"Festivo",IF(WEEKDAY(A32,2)&gt;5,"Fin de semana","Laborable")))</f>
        <v>Laborable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IF(C32="Laborable",'Ajustes'!$B$6,0)</f>
        <v>8</v>
      </c>
      <c r="J32" s="22">
        <f>H32+IF(OR(G32="Vacaciones",G32="Baja médica",G32="Médico",G32="Compensación de horas",G32="Viaje de trabajo"),I32,IF(G32="Media jornada de vacaciones",I32/2,0))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IF(YEAR(DATE('Ajustes'!$B$5,1,1)+28)='Ajustes'!$B$5,DATE('Ajustes'!$B$5,1,1)+28,"")</f>
        <v>46416</v>
      </c>
      <c r="B33" s="19">
        <f>A33</f>
        <v>46416</v>
      </c>
      <c r="C33" s="20" t="str">
        <f>IF(A33="","",IF(COUNTIF('Festivos'!$A$5:$A$84,A33)&gt;0,"Festivo",IF(WEEKDAY(A33,2)&gt;5,"Fin de semana","Laborable")))</f>
        <v>Laborable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IF(C33="Laborable",'Ajustes'!$B$6,0)</f>
        <v>8</v>
      </c>
      <c r="J33" s="22">
        <f>H33+IF(OR(G33="Vacaciones",G33="Baja médica",G33="Médico",G33="Compensación de horas",G33="Viaje de trabajo"),I33,IF(G33="Media jornada de vacaciones",I33/2,0))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IF(YEAR(DATE('Ajustes'!$B$5,1,1)+29)='Ajustes'!$B$5,DATE('Ajustes'!$B$5,1,1)+29,"")</f>
        <v>46417</v>
      </c>
      <c r="B34" s="19">
        <f>A34</f>
        <v>46417</v>
      </c>
      <c r="C34" s="20" t="str">
        <f>IF(A34="","",IF(COUNTIF('Festivos'!$A$5:$A$84,A34)&gt;0,"Festivo",IF(WEEKDAY(A34,2)&gt;5,"Fin de semana","Laborable")))</f>
        <v>Fin de semana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IF(C34="Laborable",'Ajustes'!$B$6,0)</f>
        <v>0</v>
      </c>
      <c r="J34" s="22">
        <f>H34+IF(OR(G34="Vacaciones",G34="Baja médica",G34="Médico",G34="Compensación de horas",G34="Viaje de trabajo"),I34,IF(G34="Media jornada de vacaciones",I34/2,0))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IF(YEAR(DATE('Ajustes'!$B$5,1,1)+30)='Ajustes'!$B$5,DATE('Ajustes'!$B$5,1,1)+30,"")</f>
        <v>46418</v>
      </c>
      <c r="B35" s="19">
        <f>A35</f>
        <v>46418</v>
      </c>
      <c r="C35" s="20" t="str">
        <f>IF(A35="","",IF(COUNTIF('Festivos'!$A$5:$A$84,A35)&gt;0,"Festivo",IF(WEEKDAY(A35,2)&gt;5,"Fin de semana","Laborable")))</f>
        <v>Fin de semana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IF(C35="Laborable",'Ajustes'!$B$6,0)</f>
        <v>0</v>
      </c>
      <c r="J35" s="22">
        <f>H35+IF(OR(G35="Vacaciones",G35="Baja médica",G35="Médico",G35="Compensación de horas",G35="Viaje de trabajo"),I35,IF(G35="Media jornada de vacaciones",I35/2,0))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IF(YEAR(DATE('Ajustes'!$B$5,1,1)+31)='Ajustes'!$B$5,DATE('Ajustes'!$B$5,1,1)+31,"")</f>
        <v>46419</v>
      </c>
      <c r="B36" s="19">
        <f>A36</f>
        <v>46419</v>
      </c>
      <c r="C36" s="20" t="str">
        <f>IF(A36="","",IF(COUNTIF('Festivos'!$A$5:$A$84,A36)&gt;0,"Festivo",IF(WEEKDAY(A36,2)&gt;5,"Fin de semana","Laborable")))</f>
        <v>Laborable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IF(C36="Laborable",'Ajustes'!$B$6,0)</f>
        <v>8</v>
      </c>
      <c r="J36" s="22">
        <f>H36+IF(OR(G36="Vacaciones",G36="Baja médica",G36="Médico",G36="Compensación de horas",G36="Viaje de trabajo"),I36,IF(G36="Media jornada de vacaciones",I36/2,0))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IF(YEAR(DATE('Ajustes'!$B$5,1,1)+32)='Ajustes'!$B$5,DATE('Ajustes'!$B$5,1,1)+32,"")</f>
        <v>46420</v>
      </c>
      <c r="B37" s="19">
        <f>A37</f>
        <v>46420</v>
      </c>
      <c r="C37" s="20" t="str">
        <f>IF(A37="","",IF(COUNTIF('Festivos'!$A$5:$A$84,A37)&gt;0,"Festivo",IF(WEEKDAY(A37,2)&gt;5,"Fin de semana","Laborable")))</f>
        <v>Laborable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IF(C37="Laborable",'Ajustes'!$B$6,0)</f>
        <v>8</v>
      </c>
      <c r="J37" s="22">
        <f>H37+IF(OR(G37="Vacaciones",G37="Baja médica",G37="Médico",G37="Compensación de horas",G37="Viaje de trabajo"),I37,IF(G37="Media jornada de vacaciones",I37/2,0))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IF(YEAR(DATE('Ajustes'!$B$5,1,1)+33)='Ajustes'!$B$5,DATE('Ajustes'!$B$5,1,1)+33,"")</f>
        <v>46421</v>
      </c>
      <c r="B38" s="19">
        <f>A38</f>
        <v>46421</v>
      </c>
      <c r="C38" s="20" t="str">
        <f>IF(A38="","",IF(COUNTIF('Festivos'!$A$5:$A$84,A38)&gt;0,"Festivo",IF(WEEKDAY(A38,2)&gt;5,"Fin de semana","Laborable")))</f>
        <v>Laborable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IF(C38="Laborable",'Ajustes'!$B$6,0)</f>
        <v>8</v>
      </c>
      <c r="J38" s="22">
        <f>H38+IF(OR(G38="Vacaciones",G38="Baja médica",G38="Médico",G38="Compensación de horas",G38="Viaje de trabajo"),I38,IF(G38="Media jornada de vacaciones",I38/2,0))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IF(YEAR(DATE('Ajustes'!$B$5,1,1)+34)='Ajustes'!$B$5,DATE('Ajustes'!$B$5,1,1)+34,"")</f>
        <v>46422</v>
      </c>
      <c r="B39" s="19">
        <f>A39</f>
        <v>46422</v>
      </c>
      <c r="C39" s="20" t="str">
        <f>IF(A39="","",IF(COUNTIF('Festivos'!$A$5:$A$84,A39)&gt;0,"Festivo",IF(WEEKDAY(A39,2)&gt;5,"Fin de semana","Laborable")))</f>
        <v>Laborable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IF(C39="Laborable",'Ajustes'!$B$6,0)</f>
        <v>8</v>
      </c>
      <c r="J39" s="22">
        <f>H39+IF(OR(G39="Vacaciones",G39="Baja médica",G39="Médico",G39="Compensación de horas",G39="Viaje de trabajo"),I39,IF(G39="Media jornada de vacaciones",I39/2,0))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IF(YEAR(DATE('Ajustes'!$B$5,1,1)+35)='Ajustes'!$B$5,DATE('Ajustes'!$B$5,1,1)+35,"")</f>
        <v>46423</v>
      </c>
      <c r="B40" s="19">
        <f>A40</f>
        <v>46423</v>
      </c>
      <c r="C40" s="20" t="str">
        <f>IF(A40="","",IF(COUNTIF('Festivos'!$A$5:$A$84,A40)&gt;0,"Festivo",IF(WEEKDAY(A40,2)&gt;5,"Fin de semana","Laborable")))</f>
        <v>Laborable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IF(C40="Laborable",'Ajustes'!$B$6,0)</f>
        <v>8</v>
      </c>
      <c r="J40" s="22">
        <f>H40+IF(OR(G40="Vacaciones",G40="Baja médica",G40="Médico",G40="Compensación de horas",G40="Viaje de trabajo"),I40,IF(G40="Media jornada de vacaciones",I40/2,0))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IF(YEAR(DATE('Ajustes'!$B$5,1,1)+36)='Ajustes'!$B$5,DATE('Ajustes'!$B$5,1,1)+36,"")</f>
        <v>46424</v>
      </c>
      <c r="B41" s="19">
        <f>A41</f>
        <v>46424</v>
      </c>
      <c r="C41" s="20" t="str">
        <f>IF(A41="","",IF(COUNTIF('Festivos'!$A$5:$A$84,A41)&gt;0,"Festivo",IF(WEEKDAY(A41,2)&gt;5,"Fin de semana","Laborable")))</f>
        <v>Fin de semana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IF(C41="Laborable",'Ajustes'!$B$6,0)</f>
        <v>0</v>
      </c>
      <c r="J41" s="22">
        <f>H41+IF(OR(G41="Vacaciones",G41="Baja médica",G41="Médico",G41="Compensación de horas",G41="Viaje de trabajo"),I41,IF(G41="Media jornada de vacaciones",I41/2,0))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IF(YEAR(DATE('Ajustes'!$B$5,1,1)+37)='Ajustes'!$B$5,DATE('Ajustes'!$B$5,1,1)+37,"")</f>
        <v>46425</v>
      </c>
      <c r="B42" s="19">
        <f>A42</f>
        <v>46425</v>
      </c>
      <c r="C42" s="20" t="str">
        <f>IF(A42="","",IF(COUNTIF('Festivos'!$A$5:$A$84,A42)&gt;0,"Festivo",IF(WEEKDAY(A42,2)&gt;5,"Fin de semana","Laborable")))</f>
        <v>Fin de semana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IF(C42="Laborable",'Ajustes'!$B$6,0)</f>
        <v>0</v>
      </c>
      <c r="J42" s="22">
        <f>H42+IF(OR(G42="Vacaciones",G42="Baja médica",G42="Médico",G42="Compensación de horas",G42="Viaje de trabajo"),I42,IF(G42="Media jornada de vacaciones",I42/2,0))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IF(YEAR(DATE('Ajustes'!$B$5,1,1)+38)='Ajustes'!$B$5,DATE('Ajustes'!$B$5,1,1)+38,"")</f>
        <v>46426</v>
      </c>
      <c r="B43" s="19">
        <f>A43</f>
        <v>46426</v>
      </c>
      <c r="C43" s="20" t="str">
        <f>IF(A43="","",IF(COUNTIF('Festivos'!$A$5:$A$84,A43)&gt;0,"Festivo",IF(WEEKDAY(A43,2)&gt;5,"Fin de semana","Laborable")))</f>
        <v>Laborable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IF(C43="Laborable",'Ajustes'!$B$6,0)</f>
        <v>8</v>
      </c>
      <c r="J43" s="22">
        <f>H43+IF(OR(G43="Vacaciones",G43="Baja médica",G43="Médico",G43="Compensación de horas",G43="Viaje de trabajo"),I43,IF(G43="Media jornada de vacaciones",I43/2,0))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IF(YEAR(DATE('Ajustes'!$B$5,1,1)+39)='Ajustes'!$B$5,DATE('Ajustes'!$B$5,1,1)+39,"")</f>
        <v>46427</v>
      </c>
      <c r="B44" s="19">
        <f>A44</f>
        <v>46427</v>
      </c>
      <c r="C44" s="20" t="str">
        <f>IF(A44="","",IF(COUNTIF('Festivos'!$A$5:$A$84,A44)&gt;0,"Festivo",IF(WEEKDAY(A44,2)&gt;5,"Fin de semana","Laborable")))</f>
        <v>Laborable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IF(C44="Laborable",'Ajustes'!$B$6,0)</f>
        <v>8</v>
      </c>
      <c r="J44" s="22">
        <f>H44+IF(OR(G44="Vacaciones",G44="Baja médica",G44="Médico",G44="Compensación de horas",G44="Viaje de trabajo"),I44,IF(G44="Media jornada de vacaciones",I44/2,0))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IF(YEAR(DATE('Ajustes'!$B$5,1,1)+40)='Ajustes'!$B$5,DATE('Ajustes'!$B$5,1,1)+40,"")</f>
        <v>46428</v>
      </c>
      <c r="B45" s="19">
        <f>A45</f>
        <v>46428</v>
      </c>
      <c r="C45" s="20" t="str">
        <f>IF(A45="","",IF(COUNTIF('Festivos'!$A$5:$A$84,A45)&gt;0,"Festivo",IF(WEEKDAY(A45,2)&gt;5,"Fin de semana","Laborable")))</f>
        <v>Laborable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IF(C45="Laborable",'Ajustes'!$B$6,0)</f>
        <v>8</v>
      </c>
      <c r="J45" s="22">
        <f>H45+IF(OR(G45="Vacaciones",G45="Baja médica",G45="Médico",G45="Compensación de horas",G45="Viaje de trabajo"),I45,IF(G45="Media jornada de vacaciones",I45/2,0))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IF(YEAR(DATE('Ajustes'!$B$5,1,1)+41)='Ajustes'!$B$5,DATE('Ajustes'!$B$5,1,1)+41,"")</f>
        <v>46429</v>
      </c>
      <c r="B46" s="19">
        <f>A46</f>
        <v>46429</v>
      </c>
      <c r="C46" s="20" t="str">
        <f>IF(A46="","",IF(COUNTIF('Festivos'!$A$5:$A$84,A46)&gt;0,"Festivo",IF(WEEKDAY(A46,2)&gt;5,"Fin de semana","Laborable")))</f>
        <v>Laborable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IF(C46="Laborable",'Ajustes'!$B$6,0)</f>
        <v>8</v>
      </c>
      <c r="J46" s="22">
        <f>H46+IF(OR(G46="Vacaciones",G46="Baja médica",G46="Médico",G46="Compensación de horas",G46="Viaje de trabajo"),I46,IF(G46="Media jornada de vacaciones",I46/2,0))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IF(YEAR(DATE('Ajustes'!$B$5,1,1)+42)='Ajustes'!$B$5,DATE('Ajustes'!$B$5,1,1)+42,"")</f>
        <v>46430</v>
      </c>
      <c r="B47" s="19">
        <f>A47</f>
        <v>46430</v>
      </c>
      <c r="C47" s="20" t="str">
        <f>IF(A47="","",IF(COUNTIF('Festivos'!$A$5:$A$84,A47)&gt;0,"Festivo",IF(WEEKDAY(A47,2)&gt;5,"Fin de semana","Laborable")))</f>
        <v>Laborable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IF(C47="Laborable",'Ajustes'!$B$6,0)</f>
        <v>8</v>
      </c>
      <c r="J47" s="22">
        <f>H47+IF(OR(G47="Vacaciones",G47="Baja médica",G47="Médico",G47="Compensación de horas",G47="Viaje de trabajo"),I47,IF(G47="Media jornada de vacaciones",I47/2,0))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IF(YEAR(DATE('Ajustes'!$B$5,1,1)+43)='Ajustes'!$B$5,DATE('Ajustes'!$B$5,1,1)+43,"")</f>
        <v>46431</v>
      </c>
      <c r="B48" s="19">
        <f>A48</f>
        <v>46431</v>
      </c>
      <c r="C48" s="20" t="str">
        <f>IF(A48="","",IF(COUNTIF('Festivos'!$A$5:$A$84,A48)&gt;0,"Festivo",IF(WEEKDAY(A48,2)&gt;5,"Fin de semana","Laborable")))</f>
        <v>Fin de semana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IF(C48="Laborable",'Ajustes'!$B$6,0)</f>
        <v>0</v>
      </c>
      <c r="J48" s="22">
        <f>H48+IF(OR(G48="Vacaciones",G48="Baja médica",G48="Médico",G48="Compensación de horas",G48="Viaje de trabajo"),I48,IF(G48="Media jornada de vacaciones",I48/2,0))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IF(YEAR(DATE('Ajustes'!$B$5,1,1)+44)='Ajustes'!$B$5,DATE('Ajustes'!$B$5,1,1)+44,"")</f>
        <v>46432</v>
      </c>
      <c r="B49" s="19">
        <f>A49</f>
        <v>46432</v>
      </c>
      <c r="C49" s="20" t="str">
        <f>IF(A49="","",IF(COUNTIF('Festivos'!$A$5:$A$84,A49)&gt;0,"Festivo",IF(WEEKDAY(A49,2)&gt;5,"Fin de semana","Laborable")))</f>
        <v>Fin de semana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IF(C49="Laborable",'Ajustes'!$B$6,0)</f>
        <v>0</v>
      </c>
      <c r="J49" s="22">
        <f>H49+IF(OR(G49="Vacaciones",G49="Baja médica",G49="Médico",G49="Compensación de horas",G49="Viaje de trabajo"),I49,IF(G49="Media jornada de vacaciones",I49/2,0))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IF(YEAR(DATE('Ajustes'!$B$5,1,1)+45)='Ajustes'!$B$5,DATE('Ajustes'!$B$5,1,1)+45,"")</f>
        <v>46433</v>
      </c>
      <c r="B50" s="19">
        <f>A50</f>
        <v>46433</v>
      </c>
      <c r="C50" s="20" t="str">
        <f>IF(A50="","",IF(COUNTIF('Festivos'!$A$5:$A$84,A50)&gt;0,"Festivo",IF(WEEKDAY(A50,2)&gt;5,"Fin de semana","Laborable")))</f>
        <v>Laborable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IF(C50="Laborable",'Ajustes'!$B$6,0)</f>
        <v>8</v>
      </c>
      <c r="J50" s="22">
        <f>H50+IF(OR(G50="Vacaciones",G50="Baja médica",G50="Médico",G50="Compensación de horas",G50="Viaje de trabajo"),I50,IF(G50="Media jornada de vacaciones",I50/2,0))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IF(YEAR(DATE('Ajustes'!$B$5,1,1)+46)='Ajustes'!$B$5,DATE('Ajustes'!$B$5,1,1)+46,"")</f>
        <v>46434</v>
      </c>
      <c r="B51" s="19">
        <f>A51</f>
        <v>46434</v>
      </c>
      <c r="C51" s="20" t="str">
        <f>IF(A51="","",IF(COUNTIF('Festivos'!$A$5:$A$84,A51)&gt;0,"Festivo",IF(WEEKDAY(A51,2)&gt;5,"Fin de semana","Laborable")))</f>
        <v>Laborable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IF(C51="Laborable",'Ajustes'!$B$6,0)</f>
        <v>8</v>
      </c>
      <c r="J51" s="22">
        <f>H51+IF(OR(G51="Vacaciones",G51="Baja médica",G51="Médico",G51="Compensación de horas",G51="Viaje de trabajo"),I51,IF(G51="Media jornada de vacaciones",I51/2,0))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IF(YEAR(DATE('Ajustes'!$B$5,1,1)+47)='Ajustes'!$B$5,DATE('Ajustes'!$B$5,1,1)+47,"")</f>
        <v>46435</v>
      </c>
      <c r="B52" s="19">
        <f>A52</f>
        <v>46435</v>
      </c>
      <c r="C52" s="20" t="str">
        <f>IF(A52="","",IF(COUNTIF('Festivos'!$A$5:$A$84,A52)&gt;0,"Festivo",IF(WEEKDAY(A52,2)&gt;5,"Fin de semana","Laborable")))</f>
        <v>Laborable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IF(C52="Laborable",'Ajustes'!$B$6,0)</f>
        <v>8</v>
      </c>
      <c r="J52" s="22">
        <f>H52+IF(OR(G52="Vacaciones",G52="Baja médica",G52="Médico",G52="Compensación de horas",G52="Viaje de trabajo"),I52,IF(G52="Media jornada de vacaciones",I52/2,0))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IF(YEAR(DATE('Ajustes'!$B$5,1,1)+48)='Ajustes'!$B$5,DATE('Ajustes'!$B$5,1,1)+48,"")</f>
        <v>46436</v>
      </c>
      <c r="B53" s="19">
        <f>A53</f>
        <v>46436</v>
      </c>
      <c r="C53" s="20" t="str">
        <f>IF(A53="","",IF(COUNTIF('Festivos'!$A$5:$A$84,A53)&gt;0,"Festivo",IF(WEEKDAY(A53,2)&gt;5,"Fin de semana","Laborable")))</f>
        <v>Laborable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IF(C53="Laborable",'Ajustes'!$B$6,0)</f>
        <v>8</v>
      </c>
      <c r="J53" s="22">
        <f>H53+IF(OR(G53="Vacaciones",G53="Baja médica",G53="Médico",G53="Compensación de horas",G53="Viaje de trabajo"),I53,IF(G53="Media jornada de vacaciones",I53/2,0))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IF(YEAR(DATE('Ajustes'!$B$5,1,1)+49)='Ajustes'!$B$5,DATE('Ajustes'!$B$5,1,1)+49,"")</f>
        <v>46437</v>
      </c>
      <c r="B54" s="19">
        <f>A54</f>
        <v>46437</v>
      </c>
      <c r="C54" s="20" t="str">
        <f>IF(A54="","",IF(COUNTIF('Festivos'!$A$5:$A$84,A54)&gt;0,"Festivo",IF(WEEKDAY(A54,2)&gt;5,"Fin de semana","Laborable")))</f>
        <v>Laborable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IF(C54="Laborable",'Ajustes'!$B$6,0)</f>
        <v>8</v>
      </c>
      <c r="J54" s="22">
        <f>H54+IF(OR(G54="Vacaciones",G54="Baja médica",G54="Médico",G54="Compensación de horas",G54="Viaje de trabajo"),I54,IF(G54="Media jornada de vacaciones",I54/2,0))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IF(YEAR(DATE('Ajustes'!$B$5,1,1)+50)='Ajustes'!$B$5,DATE('Ajustes'!$B$5,1,1)+50,"")</f>
        <v>46438</v>
      </c>
      <c r="B55" s="19">
        <f>A55</f>
        <v>46438</v>
      </c>
      <c r="C55" s="20" t="str">
        <f>IF(A55="","",IF(COUNTIF('Festivos'!$A$5:$A$84,A55)&gt;0,"Festivo",IF(WEEKDAY(A55,2)&gt;5,"Fin de semana","Laborable")))</f>
        <v>Fin de semana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IF(C55="Laborable",'Ajustes'!$B$6,0)</f>
        <v>0</v>
      </c>
      <c r="J55" s="22">
        <f>H55+IF(OR(G55="Vacaciones",G55="Baja médica",G55="Médico",G55="Compensación de horas",G55="Viaje de trabajo"),I55,IF(G55="Media jornada de vacaciones",I55/2,0))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IF(YEAR(DATE('Ajustes'!$B$5,1,1)+51)='Ajustes'!$B$5,DATE('Ajustes'!$B$5,1,1)+51,"")</f>
        <v>46439</v>
      </c>
      <c r="B56" s="19">
        <f>A56</f>
        <v>46439</v>
      </c>
      <c r="C56" s="20" t="str">
        <f>IF(A56="","",IF(COUNTIF('Festivos'!$A$5:$A$84,A56)&gt;0,"Festivo",IF(WEEKDAY(A56,2)&gt;5,"Fin de semana","Laborable")))</f>
        <v>Fin de semana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IF(C56="Laborable",'Ajustes'!$B$6,0)</f>
        <v>0</v>
      </c>
      <c r="J56" s="22">
        <f>H56+IF(OR(G56="Vacaciones",G56="Baja médica",G56="Médico",G56="Compensación de horas",G56="Viaje de trabajo"),I56,IF(G56="Media jornada de vacaciones",I56/2,0))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IF(YEAR(DATE('Ajustes'!$B$5,1,1)+52)='Ajustes'!$B$5,DATE('Ajustes'!$B$5,1,1)+52,"")</f>
        <v>46440</v>
      </c>
      <c r="B57" s="19">
        <f>A57</f>
        <v>46440</v>
      </c>
      <c r="C57" s="20" t="str">
        <f>IF(A57="","",IF(COUNTIF('Festivos'!$A$5:$A$84,A57)&gt;0,"Festivo",IF(WEEKDAY(A57,2)&gt;5,"Fin de semana","Laborable")))</f>
        <v>Laborable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IF(C57="Laborable",'Ajustes'!$B$6,0)</f>
        <v>8</v>
      </c>
      <c r="J57" s="22">
        <f>H57+IF(OR(G57="Vacaciones",G57="Baja médica",G57="Médico",G57="Compensación de horas",G57="Viaje de trabajo"),I57,IF(G57="Media jornada de vacaciones",I57/2,0))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IF(YEAR(DATE('Ajustes'!$B$5,1,1)+53)='Ajustes'!$B$5,DATE('Ajustes'!$B$5,1,1)+53,"")</f>
        <v>46441</v>
      </c>
      <c r="B58" s="19">
        <f>A58</f>
        <v>46441</v>
      </c>
      <c r="C58" s="20" t="str">
        <f>IF(A58="","",IF(COUNTIF('Festivos'!$A$5:$A$84,A58)&gt;0,"Festivo",IF(WEEKDAY(A58,2)&gt;5,"Fin de semana","Laborable")))</f>
        <v>Laborable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IF(C58="Laborable",'Ajustes'!$B$6,0)</f>
        <v>8</v>
      </c>
      <c r="J58" s="22">
        <f>H58+IF(OR(G58="Vacaciones",G58="Baja médica",G58="Médico",G58="Compensación de horas",G58="Viaje de trabajo"),I58,IF(G58="Media jornada de vacaciones",I58/2,0))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IF(YEAR(DATE('Ajustes'!$B$5,1,1)+54)='Ajustes'!$B$5,DATE('Ajustes'!$B$5,1,1)+54,"")</f>
        <v>46442</v>
      </c>
      <c r="B59" s="19">
        <f>A59</f>
        <v>46442</v>
      </c>
      <c r="C59" s="20" t="str">
        <f>IF(A59="","",IF(COUNTIF('Festivos'!$A$5:$A$84,A59)&gt;0,"Festivo",IF(WEEKDAY(A59,2)&gt;5,"Fin de semana","Laborable")))</f>
        <v>Laborable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IF(C59="Laborable",'Ajustes'!$B$6,0)</f>
        <v>8</v>
      </c>
      <c r="J59" s="22">
        <f>H59+IF(OR(G59="Vacaciones",G59="Baja médica",G59="Médico",G59="Compensación de horas",G59="Viaje de trabajo"),I59,IF(G59="Media jornada de vacaciones",I59/2,0))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IF(YEAR(DATE('Ajustes'!$B$5,1,1)+55)='Ajustes'!$B$5,DATE('Ajustes'!$B$5,1,1)+55,"")</f>
        <v>46443</v>
      </c>
      <c r="B60" s="19">
        <f>A60</f>
        <v>46443</v>
      </c>
      <c r="C60" s="20" t="str">
        <f>IF(A60="","",IF(COUNTIF('Festivos'!$A$5:$A$84,A60)&gt;0,"Festivo",IF(WEEKDAY(A60,2)&gt;5,"Fin de semana","Laborable")))</f>
        <v>Laborable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IF(C60="Laborable",'Ajustes'!$B$6,0)</f>
        <v>8</v>
      </c>
      <c r="J60" s="22">
        <f>H60+IF(OR(G60="Vacaciones",G60="Baja médica",G60="Médico",G60="Compensación de horas",G60="Viaje de trabajo"),I60,IF(G60="Media jornada de vacaciones",I60/2,0))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IF(YEAR(DATE('Ajustes'!$B$5,1,1)+56)='Ajustes'!$B$5,DATE('Ajustes'!$B$5,1,1)+56,"")</f>
        <v>46444</v>
      </c>
      <c r="B61" s="19">
        <f>A61</f>
        <v>46444</v>
      </c>
      <c r="C61" s="20" t="str">
        <f>IF(A61="","",IF(COUNTIF('Festivos'!$A$5:$A$84,A61)&gt;0,"Festivo",IF(WEEKDAY(A61,2)&gt;5,"Fin de semana","Laborable")))</f>
        <v>Laborable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IF(C61="Laborable",'Ajustes'!$B$6,0)</f>
        <v>8</v>
      </c>
      <c r="J61" s="22">
        <f>H61+IF(OR(G61="Vacaciones",G61="Baja médica",G61="Médico",G61="Compensación de horas",G61="Viaje de trabajo"),I61,IF(G61="Media jornada de vacaciones",I61/2,0))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IF(YEAR(DATE('Ajustes'!$B$5,1,1)+57)='Ajustes'!$B$5,DATE('Ajustes'!$B$5,1,1)+57,"")</f>
        <v>46445</v>
      </c>
      <c r="B62" s="19">
        <f>A62</f>
        <v>46445</v>
      </c>
      <c r="C62" s="20" t="str">
        <f>IF(A62="","",IF(COUNTIF('Festivos'!$A$5:$A$84,A62)&gt;0,"Festivo",IF(WEEKDAY(A62,2)&gt;5,"Fin de semana","Laborable")))</f>
        <v>Fin de semana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IF(C62="Laborable",'Ajustes'!$B$6,0)</f>
        <v>0</v>
      </c>
      <c r="J62" s="22">
        <f>H62+IF(OR(G62="Vacaciones",G62="Baja médica",G62="Médico",G62="Compensación de horas",G62="Viaje de trabajo"),I62,IF(G62="Media jornada de vacaciones",I62/2,0))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IF(YEAR(DATE('Ajustes'!$B$5,1,1)+58)='Ajustes'!$B$5,DATE('Ajustes'!$B$5,1,1)+58,"")</f>
        <v>46446</v>
      </c>
      <c r="B63" s="19">
        <f>A63</f>
        <v>46446</v>
      </c>
      <c r="C63" s="20" t="str">
        <f>IF(A63="","",IF(COUNTIF('Festivos'!$A$5:$A$84,A63)&gt;0,"Festivo",IF(WEEKDAY(A63,2)&gt;5,"Fin de semana","Laborable")))</f>
        <v>Fin de semana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IF(C63="Laborable",'Ajustes'!$B$6,0)</f>
        <v>0</v>
      </c>
      <c r="J63" s="22">
        <f>H63+IF(OR(G63="Vacaciones",G63="Baja médica",G63="Médico",G63="Compensación de horas",G63="Viaje de trabajo"),I63,IF(G63="Media jornada de vacaciones",I63/2,0))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IF(YEAR(DATE('Ajustes'!$B$5,1,1)+59)='Ajustes'!$B$5,DATE('Ajustes'!$B$5,1,1)+59,"")</f>
        <v>46447</v>
      </c>
      <c r="B64" s="19">
        <f>A64</f>
        <v>46447</v>
      </c>
      <c r="C64" s="20" t="str">
        <f>IF(A64="","",IF(COUNTIF('Festivos'!$A$5:$A$84,A64)&gt;0,"Festivo",IF(WEEKDAY(A64,2)&gt;5,"Fin de semana","Laborable")))</f>
        <v>Laborable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IF(C64="Laborable",'Ajustes'!$B$6,0)</f>
        <v>8</v>
      </c>
      <c r="J64" s="22">
        <f>H64+IF(OR(G64="Vacaciones",G64="Baja médica",G64="Médico",G64="Compensación de horas",G64="Viaje de trabajo"),I64,IF(G64="Media jornada de vacaciones",I64/2,0))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IF(YEAR(DATE('Ajustes'!$B$5,1,1)+60)='Ajustes'!$B$5,DATE('Ajustes'!$B$5,1,1)+60,"")</f>
        <v>46448</v>
      </c>
      <c r="B65" s="19">
        <f>A65</f>
        <v>46448</v>
      </c>
      <c r="C65" s="20" t="str">
        <f>IF(A65="","",IF(COUNTIF('Festivos'!$A$5:$A$84,A65)&gt;0,"Festivo",IF(WEEKDAY(A65,2)&gt;5,"Fin de semana","Laborable")))</f>
        <v>Laborable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IF(C65="Laborable",'Ajustes'!$B$6,0)</f>
        <v>8</v>
      </c>
      <c r="J65" s="22">
        <f>H65+IF(OR(G65="Vacaciones",G65="Baja médica",G65="Médico",G65="Compensación de horas",G65="Viaje de trabajo"),I65,IF(G65="Media jornada de vacaciones",I65/2,0))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IF(YEAR(DATE('Ajustes'!$B$5,1,1)+61)='Ajustes'!$B$5,DATE('Ajustes'!$B$5,1,1)+61,"")</f>
        <v>46449</v>
      </c>
      <c r="B66" s="19">
        <f>A66</f>
        <v>46449</v>
      </c>
      <c r="C66" s="20" t="str">
        <f>IF(A66="","",IF(COUNTIF('Festivos'!$A$5:$A$84,A66)&gt;0,"Festivo",IF(WEEKDAY(A66,2)&gt;5,"Fin de semana","Laborable")))</f>
        <v>Laborable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IF(C66="Laborable",'Ajustes'!$B$6,0)</f>
        <v>8</v>
      </c>
      <c r="J66" s="22">
        <f>H66+IF(OR(G66="Vacaciones",G66="Baja médica",G66="Médico",G66="Compensación de horas",G66="Viaje de trabajo"),I66,IF(G66="Media jornada de vacaciones",I66/2,0))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IF(YEAR(DATE('Ajustes'!$B$5,1,1)+62)='Ajustes'!$B$5,DATE('Ajustes'!$B$5,1,1)+62,"")</f>
        <v>46450</v>
      </c>
      <c r="B67" s="19">
        <f>A67</f>
        <v>46450</v>
      </c>
      <c r="C67" s="20" t="str">
        <f>IF(A67="","",IF(COUNTIF('Festivos'!$A$5:$A$84,A67)&gt;0,"Festivo",IF(WEEKDAY(A67,2)&gt;5,"Fin de semana","Laborable")))</f>
        <v>Laborable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IF(C67="Laborable",'Ajustes'!$B$6,0)</f>
        <v>8</v>
      </c>
      <c r="J67" s="22">
        <f>H67+IF(OR(G67="Vacaciones",G67="Baja médica",G67="Médico",G67="Compensación de horas",G67="Viaje de trabajo"),I67,IF(G67="Media jornada de vacaciones",I67/2,0))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IF(YEAR(DATE('Ajustes'!$B$5,1,1)+63)='Ajustes'!$B$5,DATE('Ajustes'!$B$5,1,1)+63,"")</f>
        <v>46451</v>
      </c>
      <c r="B68" s="19">
        <f>A68</f>
        <v>46451</v>
      </c>
      <c r="C68" s="20" t="str">
        <f>IF(A68="","",IF(COUNTIF('Festivos'!$A$5:$A$84,A68)&gt;0,"Festivo",IF(WEEKDAY(A68,2)&gt;5,"Fin de semana","Laborable")))</f>
        <v>Laborable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IF(C68="Laborable",'Ajustes'!$B$6,0)</f>
        <v>8</v>
      </c>
      <c r="J68" s="22">
        <f>H68+IF(OR(G68="Vacaciones",G68="Baja médica",G68="Médico",G68="Compensación de horas",G68="Viaje de trabajo"),I68,IF(G68="Media jornada de vacaciones",I68/2,0))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IF(YEAR(DATE('Ajustes'!$B$5,1,1)+64)='Ajustes'!$B$5,DATE('Ajustes'!$B$5,1,1)+64,"")</f>
        <v>46452</v>
      </c>
      <c r="B69" s="19">
        <f>A69</f>
        <v>46452</v>
      </c>
      <c r="C69" s="20" t="str">
        <f>IF(A69="","",IF(COUNTIF('Festivos'!$A$5:$A$84,A69)&gt;0,"Festivo",IF(WEEKDAY(A69,2)&gt;5,"Fin de semana","Laborable")))</f>
        <v>Fin de semana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IF(C69="Laborable",'Ajustes'!$B$6,0)</f>
        <v>0</v>
      </c>
      <c r="J69" s="22">
        <f>H69+IF(OR(G69="Vacaciones",G69="Baja médica",G69="Médico",G69="Compensación de horas",G69="Viaje de trabajo"),I69,IF(G69="Media jornada de vacaciones",I69/2,0))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IF(YEAR(DATE('Ajustes'!$B$5,1,1)+65)='Ajustes'!$B$5,DATE('Ajustes'!$B$5,1,1)+65,"")</f>
        <v>46453</v>
      </c>
      <c r="B70" s="19">
        <f>A70</f>
        <v>46453</v>
      </c>
      <c r="C70" s="20" t="str">
        <f>IF(A70="","",IF(COUNTIF('Festivos'!$A$5:$A$84,A70)&gt;0,"Festivo",IF(WEEKDAY(A70,2)&gt;5,"Fin de semana","Laborable")))</f>
        <v>Fin de semana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IF(C70="Laborable",'Ajustes'!$B$6,0)</f>
        <v>0</v>
      </c>
      <c r="J70" s="22">
        <f>H70+IF(OR(G70="Vacaciones",G70="Baja médica",G70="Médico",G70="Compensación de horas",G70="Viaje de trabajo"),I70,IF(G70="Media jornada de vacaciones",I70/2,0))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IF(YEAR(DATE('Ajustes'!$B$5,1,1)+66)='Ajustes'!$B$5,DATE('Ajustes'!$B$5,1,1)+66,"")</f>
        <v>46454</v>
      </c>
      <c r="B71" s="19">
        <f>A71</f>
        <v>46454</v>
      </c>
      <c r="C71" s="20" t="str">
        <f>IF(A71="","",IF(COUNTIF('Festivos'!$A$5:$A$84,A71)&gt;0,"Festivo",IF(WEEKDAY(A71,2)&gt;5,"Fin de semana","Laborable")))</f>
        <v>Laborable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IF(C71="Laborable",'Ajustes'!$B$6,0)</f>
        <v>8</v>
      </c>
      <c r="J71" s="22">
        <f>H71+IF(OR(G71="Vacaciones",G71="Baja médica",G71="Médico",G71="Compensación de horas",G71="Viaje de trabajo"),I71,IF(G71="Media jornada de vacaciones",I71/2,0))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IF(YEAR(DATE('Ajustes'!$B$5,1,1)+67)='Ajustes'!$B$5,DATE('Ajustes'!$B$5,1,1)+67,"")</f>
        <v>46455</v>
      </c>
      <c r="B72" s="19">
        <f>A72</f>
        <v>46455</v>
      </c>
      <c r="C72" s="20" t="str">
        <f>IF(A72="","",IF(COUNTIF('Festivos'!$A$5:$A$84,A72)&gt;0,"Festivo",IF(WEEKDAY(A72,2)&gt;5,"Fin de semana","Laborable")))</f>
        <v>Laborable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IF(C72="Laborable",'Ajustes'!$B$6,0)</f>
        <v>8</v>
      </c>
      <c r="J72" s="22">
        <f>H72+IF(OR(G72="Vacaciones",G72="Baja médica",G72="Médico",G72="Compensación de horas",G72="Viaje de trabajo"),I72,IF(G72="Media jornada de vacaciones",I72/2,0))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IF(YEAR(DATE('Ajustes'!$B$5,1,1)+68)='Ajustes'!$B$5,DATE('Ajustes'!$B$5,1,1)+68,"")</f>
        <v>46456</v>
      </c>
      <c r="B73" s="19">
        <f>A73</f>
        <v>46456</v>
      </c>
      <c r="C73" s="20" t="str">
        <f>IF(A73="","",IF(COUNTIF('Festivos'!$A$5:$A$84,A73)&gt;0,"Festivo",IF(WEEKDAY(A73,2)&gt;5,"Fin de semana","Laborable")))</f>
        <v>Laborable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IF(C73="Laborable",'Ajustes'!$B$6,0)</f>
        <v>8</v>
      </c>
      <c r="J73" s="22">
        <f>H73+IF(OR(G73="Vacaciones",G73="Baja médica",G73="Médico",G73="Compensación de horas",G73="Viaje de trabajo"),I73,IF(G73="Media jornada de vacaciones",I73/2,0))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IF(YEAR(DATE('Ajustes'!$B$5,1,1)+69)='Ajustes'!$B$5,DATE('Ajustes'!$B$5,1,1)+69,"")</f>
        <v>46457</v>
      </c>
      <c r="B74" s="19">
        <f>A74</f>
        <v>46457</v>
      </c>
      <c r="C74" s="20" t="str">
        <f>IF(A74="","",IF(COUNTIF('Festivos'!$A$5:$A$84,A74)&gt;0,"Festivo",IF(WEEKDAY(A74,2)&gt;5,"Fin de semana","Laborable")))</f>
        <v>Laborable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IF(C74="Laborable",'Ajustes'!$B$6,0)</f>
        <v>8</v>
      </c>
      <c r="J74" s="22">
        <f>H74+IF(OR(G74="Vacaciones",G74="Baja médica",G74="Médico",G74="Compensación de horas",G74="Viaje de trabajo"),I74,IF(G74="Media jornada de vacaciones",I74/2,0))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IF(YEAR(DATE('Ajustes'!$B$5,1,1)+70)='Ajustes'!$B$5,DATE('Ajustes'!$B$5,1,1)+70,"")</f>
        <v>46458</v>
      </c>
      <c r="B75" s="19">
        <f>A75</f>
        <v>46458</v>
      </c>
      <c r="C75" s="20" t="str">
        <f>IF(A75="","",IF(COUNTIF('Festivos'!$A$5:$A$84,A75)&gt;0,"Festivo",IF(WEEKDAY(A75,2)&gt;5,"Fin de semana","Laborable")))</f>
        <v>Laborable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IF(C75="Laborable",'Ajustes'!$B$6,0)</f>
        <v>8</v>
      </c>
      <c r="J75" s="22">
        <f>H75+IF(OR(G75="Vacaciones",G75="Baja médica",G75="Médico",G75="Compensación de horas",G75="Viaje de trabajo"),I75,IF(G75="Media jornada de vacaciones",I75/2,0))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IF(YEAR(DATE('Ajustes'!$B$5,1,1)+71)='Ajustes'!$B$5,DATE('Ajustes'!$B$5,1,1)+71,"")</f>
        <v>46459</v>
      </c>
      <c r="B76" s="19">
        <f>A76</f>
        <v>46459</v>
      </c>
      <c r="C76" s="20" t="str">
        <f>IF(A76="","",IF(COUNTIF('Festivos'!$A$5:$A$84,A76)&gt;0,"Festivo",IF(WEEKDAY(A76,2)&gt;5,"Fin de semana","Laborable")))</f>
        <v>Fin de semana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IF(C76="Laborable",'Ajustes'!$B$6,0)</f>
        <v>0</v>
      </c>
      <c r="J76" s="22">
        <f>H76+IF(OR(G76="Vacaciones",G76="Baja médica",G76="Médico",G76="Compensación de horas",G76="Viaje de trabajo"),I76,IF(G76="Media jornada de vacaciones",I76/2,0))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IF(YEAR(DATE('Ajustes'!$B$5,1,1)+72)='Ajustes'!$B$5,DATE('Ajustes'!$B$5,1,1)+72,"")</f>
        <v>46460</v>
      </c>
      <c r="B77" s="19">
        <f>A77</f>
        <v>46460</v>
      </c>
      <c r="C77" s="20" t="str">
        <f>IF(A77="","",IF(COUNTIF('Festivos'!$A$5:$A$84,A77)&gt;0,"Festivo",IF(WEEKDAY(A77,2)&gt;5,"Fin de semana","Laborable")))</f>
        <v>Fin de semana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IF(C77="Laborable",'Ajustes'!$B$6,0)</f>
        <v>0</v>
      </c>
      <c r="J77" s="22">
        <f>H77+IF(OR(G77="Vacaciones",G77="Baja médica",G77="Médico",G77="Compensación de horas",G77="Viaje de trabajo"),I77,IF(G77="Media jornada de vacaciones",I77/2,0))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IF(YEAR(DATE('Ajustes'!$B$5,1,1)+73)='Ajustes'!$B$5,DATE('Ajustes'!$B$5,1,1)+73,"")</f>
        <v>46461</v>
      </c>
      <c r="B78" s="19">
        <f>A78</f>
        <v>46461</v>
      </c>
      <c r="C78" s="20" t="str">
        <f>IF(A78="","",IF(COUNTIF('Festivos'!$A$5:$A$84,A78)&gt;0,"Festivo",IF(WEEKDAY(A78,2)&gt;5,"Fin de semana","Laborable")))</f>
        <v>Laborable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IF(C78="Laborable",'Ajustes'!$B$6,0)</f>
        <v>8</v>
      </c>
      <c r="J78" s="22">
        <f>H78+IF(OR(G78="Vacaciones",G78="Baja médica",G78="Médico",G78="Compensación de horas",G78="Viaje de trabajo"),I78,IF(G78="Media jornada de vacaciones",I78/2,0))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IF(YEAR(DATE('Ajustes'!$B$5,1,1)+74)='Ajustes'!$B$5,DATE('Ajustes'!$B$5,1,1)+74,"")</f>
        <v>46462</v>
      </c>
      <c r="B79" s="19">
        <f>A79</f>
        <v>46462</v>
      </c>
      <c r="C79" s="20" t="str">
        <f>IF(A79="","",IF(COUNTIF('Festivos'!$A$5:$A$84,A79)&gt;0,"Festivo",IF(WEEKDAY(A79,2)&gt;5,"Fin de semana","Laborable")))</f>
        <v>Laborable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IF(C79="Laborable",'Ajustes'!$B$6,0)</f>
        <v>8</v>
      </c>
      <c r="J79" s="22">
        <f>H79+IF(OR(G79="Vacaciones",G79="Baja médica",G79="Médico",G79="Compensación de horas",G79="Viaje de trabajo"),I79,IF(G79="Media jornada de vacaciones",I79/2,0))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IF(YEAR(DATE('Ajustes'!$B$5,1,1)+75)='Ajustes'!$B$5,DATE('Ajustes'!$B$5,1,1)+75,"")</f>
        <v>46463</v>
      </c>
      <c r="B80" s="19">
        <f>A80</f>
        <v>46463</v>
      </c>
      <c r="C80" s="20" t="str">
        <f>IF(A80="","",IF(COUNTIF('Festivos'!$A$5:$A$84,A80)&gt;0,"Festivo",IF(WEEKDAY(A80,2)&gt;5,"Fin de semana","Laborable")))</f>
        <v>Laborable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IF(C80="Laborable",'Ajustes'!$B$6,0)</f>
        <v>8</v>
      </c>
      <c r="J80" s="22">
        <f>H80+IF(OR(G80="Vacaciones",G80="Baja médica",G80="Médico",G80="Compensación de horas",G80="Viaje de trabajo"),I80,IF(G80="Media jornada de vacaciones",I80/2,0))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IF(YEAR(DATE('Ajustes'!$B$5,1,1)+76)='Ajustes'!$B$5,DATE('Ajustes'!$B$5,1,1)+76,"")</f>
        <v>46464</v>
      </c>
      <c r="B81" s="19">
        <f>A81</f>
        <v>46464</v>
      </c>
      <c r="C81" s="20" t="str">
        <f>IF(A81="","",IF(COUNTIF('Festivos'!$A$5:$A$84,A81)&gt;0,"Festivo",IF(WEEKDAY(A81,2)&gt;5,"Fin de semana","Laborable")))</f>
        <v>Laborable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IF(C81="Laborable",'Ajustes'!$B$6,0)</f>
        <v>8</v>
      </c>
      <c r="J81" s="22">
        <f>H81+IF(OR(G81="Vacaciones",G81="Baja médica",G81="Médico",G81="Compensación de horas",G81="Viaje de trabajo"),I81,IF(G81="Media jornada de vacaciones",I81/2,0))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IF(YEAR(DATE('Ajustes'!$B$5,1,1)+77)='Ajustes'!$B$5,DATE('Ajustes'!$B$5,1,1)+77,"")</f>
        <v>46465</v>
      </c>
      <c r="B82" s="19">
        <f>A82</f>
        <v>46465</v>
      </c>
      <c r="C82" s="20" t="str">
        <f>IF(A82="","",IF(COUNTIF('Festivos'!$A$5:$A$84,A82)&gt;0,"Festivo",IF(WEEKDAY(A82,2)&gt;5,"Fin de semana","Laborable")))</f>
        <v>Laborable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IF(C82="Laborable",'Ajustes'!$B$6,0)</f>
        <v>8</v>
      </c>
      <c r="J82" s="22">
        <f>H82+IF(OR(G82="Vacaciones",G82="Baja médica",G82="Médico",G82="Compensación de horas",G82="Viaje de trabajo"),I82,IF(G82="Media jornada de vacaciones",I82/2,0))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IF(YEAR(DATE('Ajustes'!$B$5,1,1)+78)='Ajustes'!$B$5,DATE('Ajustes'!$B$5,1,1)+78,"")</f>
        <v>46466</v>
      </c>
      <c r="B83" s="19">
        <f>A83</f>
        <v>46466</v>
      </c>
      <c r="C83" s="20" t="str">
        <f>IF(A83="","",IF(COUNTIF('Festivos'!$A$5:$A$84,A83)&gt;0,"Festivo",IF(WEEKDAY(A83,2)&gt;5,"Fin de semana","Laborable")))</f>
        <v>Fin de semana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IF(C83="Laborable",'Ajustes'!$B$6,0)</f>
        <v>0</v>
      </c>
      <c r="J83" s="22">
        <f>H83+IF(OR(G83="Vacaciones",G83="Baja médica",G83="Médico",G83="Compensación de horas",G83="Viaje de trabajo"),I83,IF(G83="Media jornada de vacaciones",I83/2,0))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IF(YEAR(DATE('Ajustes'!$B$5,1,1)+79)='Ajustes'!$B$5,DATE('Ajustes'!$B$5,1,1)+79,"")</f>
        <v>46467</v>
      </c>
      <c r="B84" s="19">
        <f>A84</f>
        <v>46467</v>
      </c>
      <c r="C84" s="20" t="str">
        <f>IF(A84="","",IF(COUNTIF('Festivos'!$A$5:$A$84,A84)&gt;0,"Festivo",IF(WEEKDAY(A84,2)&gt;5,"Fin de semana","Laborable")))</f>
        <v>Fin de semana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IF(C84="Laborable",'Ajustes'!$B$6,0)</f>
        <v>0</v>
      </c>
      <c r="J84" s="22">
        <f>H84+IF(OR(G84="Vacaciones",G84="Baja médica",G84="Médico",G84="Compensación de horas",G84="Viaje de trabajo"),I84,IF(G84="Media jornada de vacaciones",I84/2,0))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IF(YEAR(DATE('Ajustes'!$B$5,1,1)+80)='Ajustes'!$B$5,DATE('Ajustes'!$B$5,1,1)+80,"")</f>
        <v>46468</v>
      </c>
      <c r="B85" s="19">
        <f>A85</f>
        <v>46468</v>
      </c>
      <c r="C85" s="20" t="str">
        <f>IF(A85="","",IF(COUNTIF('Festivos'!$A$5:$A$84,A85)&gt;0,"Festivo",IF(WEEKDAY(A85,2)&gt;5,"Fin de semana","Laborable")))</f>
        <v>Laborable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IF(C85="Laborable",'Ajustes'!$B$6,0)</f>
        <v>8</v>
      </c>
      <c r="J85" s="22">
        <f>H85+IF(OR(G85="Vacaciones",G85="Baja médica",G85="Médico",G85="Compensación de horas",G85="Viaje de trabajo"),I85,IF(G85="Media jornada de vacaciones",I85/2,0))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IF(YEAR(DATE('Ajustes'!$B$5,1,1)+81)='Ajustes'!$B$5,DATE('Ajustes'!$B$5,1,1)+81,"")</f>
        <v>46469</v>
      </c>
      <c r="B86" s="19">
        <f>A86</f>
        <v>46469</v>
      </c>
      <c r="C86" s="20" t="str">
        <f>IF(A86="","",IF(COUNTIF('Festivos'!$A$5:$A$84,A86)&gt;0,"Festivo",IF(WEEKDAY(A86,2)&gt;5,"Fin de semana","Laborable")))</f>
        <v>Laborable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IF(C86="Laborable",'Ajustes'!$B$6,0)</f>
        <v>8</v>
      </c>
      <c r="J86" s="22">
        <f>H86+IF(OR(G86="Vacaciones",G86="Baja médica",G86="Médico",G86="Compensación de horas",G86="Viaje de trabajo"),I86,IF(G86="Media jornada de vacaciones",I86/2,0))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IF(YEAR(DATE('Ajustes'!$B$5,1,1)+82)='Ajustes'!$B$5,DATE('Ajustes'!$B$5,1,1)+82,"")</f>
        <v>46470</v>
      </c>
      <c r="B87" s="19">
        <f>A87</f>
        <v>46470</v>
      </c>
      <c r="C87" s="20" t="str">
        <f>IF(A87="","",IF(COUNTIF('Festivos'!$A$5:$A$84,A87)&gt;0,"Festivo",IF(WEEKDAY(A87,2)&gt;5,"Fin de semana","Laborable")))</f>
        <v>Laborable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IF(C87="Laborable",'Ajustes'!$B$6,0)</f>
        <v>8</v>
      </c>
      <c r="J87" s="22">
        <f>H87+IF(OR(G87="Vacaciones",G87="Baja médica",G87="Médico",G87="Compensación de horas",G87="Viaje de trabajo"),I87,IF(G87="Media jornada de vacaciones",I87/2,0))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IF(YEAR(DATE('Ajustes'!$B$5,1,1)+83)='Ajustes'!$B$5,DATE('Ajustes'!$B$5,1,1)+83,"")</f>
        <v>46471</v>
      </c>
      <c r="B88" s="19">
        <f>A88</f>
        <v>46471</v>
      </c>
      <c r="C88" s="20" t="str">
        <f>IF(A88="","",IF(COUNTIF('Festivos'!$A$5:$A$84,A88)&gt;0,"Festivo",IF(WEEKDAY(A88,2)&gt;5,"Fin de semana","Laborable")))</f>
        <v>Laborable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IF(C88="Laborable",'Ajustes'!$B$6,0)</f>
        <v>8</v>
      </c>
      <c r="J88" s="22">
        <f>H88+IF(OR(G88="Vacaciones",G88="Baja médica",G88="Médico",G88="Compensación de horas",G88="Viaje de trabajo"),I88,IF(G88="Media jornada de vacaciones",I88/2,0))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IF(YEAR(DATE('Ajustes'!$B$5,1,1)+84)='Ajustes'!$B$5,DATE('Ajustes'!$B$5,1,1)+84,"")</f>
        <v>46472</v>
      </c>
      <c r="B89" s="19">
        <f>A89</f>
        <v>46472</v>
      </c>
      <c r="C89" s="20" t="str">
        <f>IF(A89="","",IF(COUNTIF('Festivos'!$A$5:$A$84,A89)&gt;0,"Festivo",IF(WEEKDAY(A89,2)&gt;5,"Fin de semana","Laborable")))</f>
        <v>Festivo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IF(C89="Laborable",'Ajustes'!$B$6,0)</f>
        <v>0</v>
      </c>
      <c r="J89" s="22">
        <f>H89+IF(OR(G89="Vacaciones",G89="Baja médica",G89="Médico",G89="Compensación de horas",G89="Viaje de trabajo"),I89,IF(G89="Media jornada de vacaciones",I89/2,0))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IF(YEAR(DATE('Ajustes'!$B$5,1,1)+85)='Ajustes'!$B$5,DATE('Ajustes'!$B$5,1,1)+85,"")</f>
        <v>46473</v>
      </c>
      <c r="B90" s="19">
        <f>A90</f>
        <v>46473</v>
      </c>
      <c r="C90" s="20" t="str">
        <f>IF(A90="","",IF(COUNTIF('Festivos'!$A$5:$A$84,A90)&gt;0,"Festivo",IF(WEEKDAY(A90,2)&gt;5,"Fin de semana","Laborable")))</f>
        <v>Fin de semana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IF(C90="Laborable",'Ajustes'!$B$6,0)</f>
        <v>0</v>
      </c>
      <c r="J90" s="22">
        <f>H90+IF(OR(G90="Vacaciones",G90="Baja médica",G90="Médico",G90="Compensación de horas",G90="Viaje de trabajo"),I90,IF(G90="Media jornada de vacaciones",I90/2,0))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IF(YEAR(DATE('Ajustes'!$B$5,1,1)+86)='Ajustes'!$B$5,DATE('Ajustes'!$B$5,1,1)+86,"")</f>
        <v>46474</v>
      </c>
      <c r="B91" s="19">
        <f>A91</f>
        <v>46474</v>
      </c>
      <c r="C91" s="20" t="str">
        <f>IF(A91="","",IF(COUNTIF('Festivos'!$A$5:$A$84,A91)&gt;0,"Festivo",IF(WEEKDAY(A91,2)&gt;5,"Fin de semana","Laborable")))</f>
        <v>Fin de semana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IF(C91="Laborable",'Ajustes'!$B$6,0)</f>
        <v>0</v>
      </c>
      <c r="J91" s="22">
        <f>H91+IF(OR(G91="Vacaciones",G91="Baja médica",G91="Médico",G91="Compensación de horas",G91="Viaje de trabajo"),I91,IF(G91="Media jornada de vacaciones",I91/2,0))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IF(YEAR(DATE('Ajustes'!$B$5,1,1)+87)='Ajustes'!$B$5,DATE('Ajustes'!$B$5,1,1)+87,"")</f>
        <v>46475</v>
      </c>
      <c r="B92" s="19">
        <f>A92</f>
        <v>46475</v>
      </c>
      <c r="C92" s="20" t="str">
        <f>IF(A92="","",IF(COUNTIF('Festivos'!$A$5:$A$84,A92)&gt;0,"Festivo",IF(WEEKDAY(A92,2)&gt;5,"Fin de semana","Laborable")))</f>
        <v>Laborable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IF(C92="Laborable",'Ajustes'!$B$6,0)</f>
        <v>8</v>
      </c>
      <c r="J92" s="22">
        <f>H92+IF(OR(G92="Vacaciones",G92="Baja médica",G92="Médico",G92="Compensación de horas",G92="Viaje de trabajo"),I92,IF(G92="Media jornada de vacaciones",I92/2,0))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IF(YEAR(DATE('Ajustes'!$B$5,1,1)+88)='Ajustes'!$B$5,DATE('Ajustes'!$B$5,1,1)+88,"")</f>
        <v>46476</v>
      </c>
      <c r="B93" s="19">
        <f>A93</f>
        <v>46476</v>
      </c>
      <c r="C93" s="20" t="str">
        <f>IF(A93="","",IF(COUNTIF('Festivos'!$A$5:$A$84,A93)&gt;0,"Festivo",IF(WEEKDAY(A93,2)&gt;5,"Fin de semana","Laborable")))</f>
        <v>Laborable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IF(C93="Laborable",'Ajustes'!$B$6,0)</f>
        <v>8</v>
      </c>
      <c r="J93" s="22">
        <f>H93+IF(OR(G93="Vacaciones",G93="Baja médica",G93="Médico",G93="Compensación de horas",G93="Viaje de trabajo"),I93,IF(G93="Media jornada de vacaciones",I93/2,0))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IF(YEAR(DATE('Ajustes'!$B$5,1,1)+89)='Ajustes'!$B$5,DATE('Ajustes'!$B$5,1,1)+89,"")</f>
        <v>46477</v>
      </c>
      <c r="B94" s="19">
        <f>A94</f>
        <v>46477</v>
      </c>
      <c r="C94" s="20" t="str">
        <f>IF(A94="","",IF(COUNTIF('Festivos'!$A$5:$A$84,A94)&gt;0,"Festivo",IF(WEEKDAY(A94,2)&gt;5,"Fin de semana","Laborable")))</f>
        <v>Laborable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IF(C94="Laborable",'Ajustes'!$B$6,0)</f>
        <v>8</v>
      </c>
      <c r="J94" s="22">
        <f>H94+IF(OR(G94="Vacaciones",G94="Baja médica",G94="Médico",G94="Compensación de horas",G94="Viaje de trabajo"),I94,IF(G94="Media jornada de vacaciones",I94/2,0))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IF(YEAR(DATE('Ajustes'!$B$5,1,1)+90)='Ajustes'!$B$5,DATE('Ajustes'!$B$5,1,1)+90,"")</f>
        <v>46478</v>
      </c>
      <c r="B95" s="19">
        <f>A95</f>
        <v>46478</v>
      </c>
      <c r="C95" s="20" t="str">
        <f>IF(A95="","",IF(COUNTIF('Festivos'!$A$5:$A$84,A95)&gt;0,"Festivo",IF(WEEKDAY(A95,2)&gt;5,"Fin de semana","Laborable")))</f>
        <v>Laborable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IF(C95="Laborable",'Ajustes'!$B$6,0)</f>
        <v>8</v>
      </c>
      <c r="J95" s="22">
        <f>H95+IF(OR(G95="Vacaciones",G95="Baja médica",G95="Médico",G95="Compensación de horas",G95="Viaje de trabajo"),I95,IF(G95="Media jornada de vacaciones",I95/2,0))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IF(YEAR(DATE('Ajustes'!$B$5,1,1)+91)='Ajustes'!$B$5,DATE('Ajustes'!$B$5,1,1)+91,"")</f>
        <v>46479</v>
      </c>
      <c r="B96" s="19">
        <f>A96</f>
        <v>46479</v>
      </c>
      <c r="C96" s="20" t="str">
        <f>IF(A96="","",IF(COUNTIF('Festivos'!$A$5:$A$84,A96)&gt;0,"Festivo",IF(WEEKDAY(A96,2)&gt;5,"Fin de semana","Laborable")))</f>
        <v>Laborable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IF(C96="Laborable",'Ajustes'!$B$6,0)</f>
        <v>8</v>
      </c>
      <c r="J96" s="22">
        <f>H96+IF(OR(G96="Vacaciones",G96="Baja médica",G96="Médico",G96="Compensación de horas",G96="Viaje de trabajo"),I96,IF(G96="Media jornada de vacaciones",I96/2,0))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IF(YEAR(DATE('Ajustes'!$B$5,1,1)+92)='Ajustes'!$B$5,DATE('Ajustes'!$B$5,1,1)+92,"")</f>
        <v>46480</v>
      </c>
      <c r="B97" s="19">
        <f>A97</f>
        <v>46480</v>
      </c>
      <c r="C97" s="20" t="str">
        <f>IF(A97="","",IF(COUNTIF('Festivos'!$A$5:$A$84,A97)&gt;0,"Festivo",IF(WEEKDAY(A97,2)&gt;5,"Fin de semana","Laborable")))</f>
        <v>Fin de semana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IF(C97="Laborable",'Ajustes'!$B$6,0)</f>
        <v>0</v>
      </c>
      <c r="J97" s="22">
        <f>H97+IF(OR(G97="Vacaciones",G97="Baja médica",G97="Médico",G97="Compensación de horas",G97="Viaje de trabajo"),I97,IF(G97="Media jornada de vacaciones",I97/2,0))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IF(YEAR(DATE('Ajustes'!$B$5,1,1)+93)='Ajustes'!$B$5,DATE('Ajustes'!$B$5,1,1)+93,"")</f>
        <v>46481</v>
      </c>
      <c r="B98" s="19">
        <f>A98</f>
        <v>46481</v>
      </c>
      <c r="C98" s="20" t="str">
        <f>IF(A98="","",IF(COUNTIF('Festivos'!$A$5:$A$84,A98)&gt;0,"Festivo",IF(WEEKDAY(A98,2)&gt;5,"Fin de semana","Laborable")))</f>
        <v>Fin de semana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IF(C98="Laborable",'Ajustes'!$B$6,0)</f>
        <v>0</v>
      </c>
      <c r="J98" s="22">
        <f>H98+IF(OR(G98="Vacaciones",G98="Baja médica",G98="Médico",G98="Compensación de horas",G98="Viaje de trabajo"),I98,IF(G98="Media jornada de vacaciones",I98/2,0))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IF(YEAR(DATE('Ajustes'!$B$5,1,1)+94)='Ajustes'!$B$5,DATE('Ajustes'!$B$5,1,1)+94,"")</f>
        <v>46482</v>
      </c>
      <c r="B99" s="19">
        <f>A99</f>
        <v>46482</v>
      </c>
      <c r="C99" s="20" t="str">
        <f>IF(A99="","",IF(COUNTIF('Festivos'!$A$5:$A$84,A99)&gt;0,"Festivo",IF(WEEKDAY(A99,2)&gt;5,"Fin de semana","Laborable")))</f>
        <v>Laborable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IF(C99="Laborable",'Ajustes'!$B$6,0)</f>
        <v>8</v>
      </c>
      <c r="J99" s="22">
        <f>H99+IF(OR(G99="Vacaciones",G99="Baja médica",G99="Médico",G99="Compensación de horas",G99="Viaje de trabajo"),I99,IF(G99="Media jornada de vacaciones",I99/2,0))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IF(YEAR(DATE('Ajustes'!$B$5,1,1)+95)='Ajustes'!$B$5,DATE('Ajustes'!$B$5,1,1)+95,"")</f>
        <v>46483</v>
      </c>
      <c r="B100" s="19">
        <f>A100</f>
        <v>46483</v>
      </c>
      <c r="C100" s="20" t="str">
        <f>IF(A100="","",IF(COUNTIF('Festivos'!$A$5:$A$84,A100)&gt;0,"Festivo",IF(WEEKDAY(A100,2)&gt;5,"Fin de semana","Laborable")))</f>
        <v>Laborable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IF(C100="Laborable",'Ajustes'!$B$6,0)</f>
        <v>8</v>
      </c>
      <c r="J100" s="22">
        <f>H100+IF(OR(G100="Vacaciones",G100="Baja médica",G100="Médico",G100="Compensación de horas",G100="Viaje de trabajo"),I100,IF(G100="Media jornada de vacaciones",I100/2,0))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IF(YEAR(DATE('Ajustes'!$B$5,1,1)+96)='Ajustes'!$B$5,DATE('Ajustes'!$B$5,1,1)+96,"")</f>
        <v>46484</v>
      </c>
      <c r="B101" s="19">
        <f>A101</f>
        <v>46484</v>
      </c>
      <c r="C101" s="20" t="str">
        <f>IF(A101="","",IF(COUNTIF('Festivos'!$A$5:$A$84,A101)&gt;0,"Festivo",IF(WEEKDAY(A101,2)&gt;5,"Fin de semana","Laborable")))</f>
        <v>Laborable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IF(C101="Laborable",'Ajustes'!$B$6,0)</f>
        <v>8</v>
      </c>
      <c r="J101" s="22">
        <f>H101+IF(OR(G101="Vacaciones",G101="Baja médica",G101="Médico",G101="Compensación de horas",G101="Viaje de trabajo"),I101,IF(G101="Media jornada de vacaciones",I101/2,0))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IF(YEAR(DATE('Ajustes'!$B$5,1,1)+97)='Ajustes'!$B$5,DATE('Ajustes'!$B$5,1,1)+97,"")</f>
        <v>46485</v>
      </c>
      <c r="B102" s="19">
        <f>A102</f>
        <v>46485</v>
      </c>
      <c r="C102" s="20" t="str">
        <f>IF(A102="","",IF(COUNTIF('Festivos'!$A$5:$A$84,A102)&gt;0,"Festivo",IF(WEEKDAY(A102,2)&gt;5,"Fin de semana","Laborable")))</f>
        <v>Laborable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IF(C102="Laborable",'Ajustes'!$B$6,0)</f>
        <v>8</v>
      </c>
      <c r="J102" s="22">
        <f>H102+IF(OR(G102="Vacaciones",G102="Baja médica",G102="Médico",G102="Compensación de horas",G102="Viaje de trabajo"),I102,IF(G102="Media jornada de vacaciones",I102/2,0))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IF(YEAR(DATE('Ajustes'!$B$5,1,1)+98)='Ajustes'!$B$5,DATE('Ajustes'!$B$5,1,1)+98,"")</f>
        <v>46486</v>
      </c>
      <c r="B103" s="19">
        <f>A103</f>
        <v>46486</v>
      </c>
      <c r="C103" s="20" t="str">
        <f>IF(A103="","",IF(COUNTIF('Festivos'!$A$5:$A$84,A103)&gt;0,"Festivo",IF(WEEKDAY(A103,2)&gt;5,"Fin de semana","Laborable")))</f>
        <v>Laborable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IF(C103="Laborable",'Ajustes'!$B$6,0)</f>
        <v>8</v>
      </c>
      <c r="J103" s="22">
        <f>H103+IF(OR(G103="Vacaciones",G103="Baja médica",G103="Médico",G103="Compensación de horas",G103="Viaje de trabajo"),I103,IF(G103="Media jornada de vacaciones",I103/2,0))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IF(YEAR(DATE('Ajustes'!$B$5,1,1)+99)='Ajustes'!$B$5,DATE('Ajustes'!$B$5,1,1)+99,"")</f>
        <v>46487</v>
      </c>
      <c r="B104" s="19">
        <f>A104</f>
        <v>46487</v>
      </c>
      <c r="C104" s="20" t="str">
        <f>IF(A104="","",IF(COUNTIF('Festivos'!$A$5:$A$84,A104)&gt;0,"Festivo",IF(WEEKDAY(A104,2)&gt;5,"Fin de semana","Laborable")))</f>
        <v>Fin de semana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IF(C104="Laborable",'Ajustes'!$B$6,0)</f>
        <v>0</v>
      </c>
      <c r="J104" s="22">
        <f>H104+IF(OR(G104="Vacaciones",G104="Baja médica",G104="Médico",G104="Compensación de horas",G104="Viaje de trabajo"),I104,IF(G104="Media jornada de vacaciones",I104/2,0))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IF(YEAR(DATE('Ajustes'!$B$5,1,1)+100)='Ajustes'!$B$5,DATE('Ajustes'!$B$5,1,1)+100,"")</f>
        <v>46488</v>
      </c>
      <c r="B105" s="19">
        <f>A105</f>
        <v>46488</v>
      </c>
      <c r="C105" s="20" t="str">
        <f>IF(A105="","",IF(COUNTIF('Festivos'!$A$5:$A$84,A105)&gt;0,"Festivo",IF(WEEKDAY(A105,2)&gt;5,"Fin de semana","Laborable")))</f>
        <v>Fin de semana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IF(C105="Laborable",'Ajustes'!$B$6,0)</f>
        <v>0</v>
      </c>
      <c r="J105" s="22">
        <f>H105+IF(OR(G105="Vacaciones",G105="Baja médica",G105="Médico",G105="Compensación de horas",G105="Viaje de trabajo"),I105,IF(G105="Media jornada de vacaciones",I105/2,0))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IF(YEAR(DATE('Ajustes'!$B$5,1,1)+101)='Ajustes'!$B$5,DATE('Ajustes'!$B$5,1,1)+101,"")</f>
        <v>46489</v>
      </c>
      <c r="B106" s="19">
        <f>A106</f>
        <v>46489</v>
      </c>
      <c r="C106" s="20" t="str">
        <f>IF(A106="","",IF(COUNTIF('Festivos'!$A$5:$A$84,A106)&gt;0,"Festivo",IF(WEEKDAY(A106,2)&gt;5,"Fin de semana","Laborable")))</f>
        <v>Laborable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IF(C106="Laborable",'Ajustes'!$B$6,0)</f>
        <v>8</v>
      </c>
      <c r="J106" s="22">
        <f>H106+IF(OR(G106="Vacaciones",G106="Baja médica",G106="Médico",G106="Compensación de horas",G106="Viaje de trabajo"),I106,IF(G106="Media jornada de vacaciones",I106/2,0))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IF(YEAR(DATE('Ajustes'!$B$5,1,1)+102)='Ajustes'!$B$5,DATE('Ajustes'!$B$5,1,1)+102,"")</f>
        <v>46490</v>
      </c>
      <c r="B107" s="19">
        <f>A107</f>
        <v>46490</v>
      </c>
      <c r="C107" s="20" t="str">
        <f>IF(A107="","",IF(COUNTIF('Festivos'!$A$5:$A$84,A107)&gt;0,"Festivo",IF(WEEKDAY(A107,2)&gt;5,"Fin de semana","Laborable")))</f>
        <v>Laborable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IF(C107="Laborable",'Ajustes'!$B$6,0)</f>
        <v>8</v>
      </c>
      <c r="J107" s="22">
        <f>H107+IF(OR(G107="Vacaciones",G107="Baja médica",G107="Médico",G107="Compensación de horas",G107="Viaje de trabajo"),I107,IF(G107="Media jornada de vacaciones",I107/2,0))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IF(YEAR(DATE('Ajustes'!$B$5,1,1)+103)='Ajustes'!$B$5,DATE('Ajustes'!$B$5,1,1)+103,"")</f>
        <v>46491</v>
      </c>
      <c r="B108" s="19">
        <f>A108</f>
        <v>46491</v>
      </c>
      <c r="C108" s="20" t="str">
        <f>IF(A108="","",IF(COUNTIF('Festivos'!$A$5:$A$84,A108)&gt;0,"Festivo",IF(WEEKDAY(A108,2)&gt;5,"Fin de semana","Laborable")))</f>
        <v>Laborable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IF(C108="Laborable",'Ajustes'!$B$6,0)</f>
        <v>8</v>
      </c>
      <c r="J108" s="22">
        <f>H108+IF(OR(G108="Vacaciones",G108="Baja médica",G108="Médico",G108="Compensación de horas",G108="Viaje de trabajo"),I108,IF(G108="Media jornada de vacaciones",I108/2,0))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IF(YEAR(DATE('Ajustes'!$B$5,1,1)+104)='Ajustes'!$B$5,DATE('Ajustes'!$B$5,1,1)+104,"")</f>
        <v>46492</v>
      </c>
      <c r="B109" s="19">
        <f>A109</f>
        <v>46492</v>
      </c>
      <c r="C109" s="20" t="str">
        <f>IF(A109="","",IF(COUNTIF('Festivos'!$A$5:$A$84,A109)&gt;0,"Festivo",IF(WEEKDAY(A109,2)&gt;5,"Fin de semana","Laborable")))</f>
        <v>Laborable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IF(C109="Laborable",'Ajustes'!$B$6,0)</f>
        <v>8</v>
      </c>
      <c r="J109" s="22">
        <f>H109+IF(OR(G109="Vacaciones",G109="Baja médica",G109="Médico",G109="Compensación de horas",G109="Viaje de trabajo"),I109,IF(G109="Media jornada de vacaciones",I109/2,0))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IF(YEAR(DATE('Ajustes'!$B$5,1,1)+105)='Ajustes'!$B$5,DATE('Ajustes'!$B$5,1,1)+105,"")</f>
        <v>46493</v>
      </c>
      <c r="B110" s="19">
        <f>A110</f>
        <v>46493</v>
      </c>
      <c r="C110" s="20" t="str">
        <f>IF(A110="","",IF(COUNTIF('Festivos'!$A$5:$A$84,A110)&gt;0,"Festivo",IF(WEEKDAY(A110,2)&gt;5,"Fin de semana","Laborable")))</f>
        <v>Laborable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IF(C110="Laborable",'Ajustes'!$B$6,0)</f>
        <v>8</v>
      </c>
      <c r="J110" s="22">
        <f>H110+IF(OR(G110="Vacaciones",G110="Baja médica",G110="Médico",G110="Compensación de horas",G110="Viaje de trabajo"),I110,IF(G110="Media jornada de vacaciones",I110/2,0))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IF(YEAR(DATE('Ajustes'!$B$5,1,1)+106)='Ajustes'!$B$5,DATE('Ajustes'!$B$5,1,1)+106,"")</f>
        <v>46494</v>
      </c>
      <c r="B111" s="19">
        <f>A111</f>
        <v>46494</v>
      </c>
      <c r="C111" s="20" t="str">
        <f>IF(A111="","",IF(COUNTIF('Festivos'!$A$5:$A$84,A111)&gt;0,"Festivo",IF(WEEKDAY(A111,2)&gt;5,"Fin de semana","Laborable")))</f>
        <v>Fin de semana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IF(C111="Laborable",'Ajustes'!$B$6,0)</f>
        <v>0</v>
      </c>
      <c r="J111" s="22">
        <f>H111+IF(OR(G111="Vacaciones",G111="Baja médica",G111="Médico",G111="Compensación de horas",G111="Viaje de trabajo"),I111,IF(G111="Media jornada de vacaciones",I111/2,0))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IF(YEAR(DATE('Ajustes'!$B$5,1,1)+107)='Ajustes'!$B$5,DATE('Ajustes'!$B$5,1,1)+107,"")</f>
        <v>46495</v>
      </c>
      <c r="B112" s="19">
        <f>A112</f>
        <v>46495</v>
      </c>
      <c r="C112" s="20" t="str">
        <f>IF(A112="","",IF(COUNTIF('Festivos'!$A$5:$A$84,A112)&gt;0,"Festivo",IF(WEEKDAY(A112,2)&gt;5,"Fin de semana","Laborable")))</f>
        <v>Fin de semana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IF(C112="Laborable",'Ajustes'!$B$6,0)</f>
        <v>0</v>
      </c>
      <c r="J112" s="22">
        <f>H112+IF(OR(G112="Vacaciones",G112="Baja médica",G112="Médico",G112="Compensación de horas",G112="Viaje de trabajo"),I112,IF(G112="Media jornada de vacaciones",I112/2,0))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IF(YEAR(DATE('Ajustes'!$B$5,1,1)+108)='Ajustes'!$B$5,DATE('Ajustes'!$B$5,1,1)+108,"")</f>
        <v>46496</v>
      </c>
      <c r="B113" s="19">
        <f>A113</f>
        <v>46496</v>
      </c>
      <c r="C113" s="20" t="str">
        <f>IF(A113="","",IF(COUNTIF('Festivos'!$A$5:$A$84,A113)&gt;0,"Festivo",IF(WEEKDAY(A113,2)&gt;5,"Fin de semana","Laborable")))</f>
        <v>Laborable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IF(C113="Laborable",'Ajustes'!$B$6,0)</f>
        <v>8</v>
      </c>
      <c r="J113" s="22">
        <f>H113+IF(OR(G113="Vacaciones",G113="Baja médica",G113="Médico",G113="Compensación de horas",G113="Viaje de trabajo"),I113,IF(G113="Media jornada de vacaciones",I113/2,0))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IF(YEAR(DATE('Ajustes'!$B$5,1,1)+109)='Ajustes'!$B$5,DATE('Ajustes'!$B$5,1,1)+109,"")</f>
        <v>46497</v>
      </c>
      <c r="B114" s="19">
        <f>A114</f>
        <v>46497</v>
      </c>
      <c r="C114" s="20" t="str">
        <f>IF(A114="","",IF(COUNTIF('Festivos'!$A$5:$A$84,A114)&gt;0,"Festivo",IF(WEEKDAY(A114,2)&gt;5,"Fin de semana","Laborable")))</f>
        <v>Laborable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IF(C114="Laborable",'Ajustes'!$B$6,0)</f>
        <v>8</v>
      </c>
      <c r="J114" s="22">
        <f>H114+IF(OR(G114="Vacaciones",G114="Baja médica",G114="Médico",G114="Compensación de horas",G114="Viaje de trabajo"),I114,IF(G114="Media jornada de vacaciones",I114/2,0))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IF(YEAR(DATE('Ajustes'!$B$5,1,1)+110)='Ajustes'!$B$5,DATE('Ajustes'!$B$5,1,1)+110,"")</f>
        <v>46498</v>
      </c>
      <c r="B115" s="19">
        <f>A115</f>
        <v>46498</v>
      </c>
      <c r="C115" s="20" t="str">
        <f>IF(A115="","",IF(COUNTIF('Festivos'!$A$5:$A$84,A115)&gt;0,"Festivo",IF(WEEKDAY(A115,2)&gt;5,"Fin de semana","Laborable")))</f>
        <v>Laborable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IF(C115="Laborable",'Ajustes'!$B$6,0)</f>
        <v>8</v>
      </c>
      <c r="J115" s="22">
        <f>H115+IF(OR(G115="Vacaciones",G115="Baja médica",G115="Médico",G115="Compensación de horas",G115="Viaje de trabajo"),I115,IF(G115="Media jornada de vacaciones",I115/2,0))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IF(YEAR(DATE('Ajustes'!$B$5,1,1)+111)='Ajustes'!$B$5,DATE('Ajustes'!$B$5,1,1)+111,"")</f>
        <v>46499</v>
      </c>
      <c r="B116" s="19">
        <f>A116</f>
        <v>46499</v>
      </c>
      <c r="C116" s="20" t="str">
        <f>IF(A116="","",IF(COUNTIF('Festivos'!$A$5:$A$84,A116)&gt;0,"Festivo",IF(WEEKDAY(A116,2)&gt;5,"Fin de semana","Laborable")))</f>
        <v>Laborable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IF(C116="Laborable",'Ajustes'!$B$6,0)</f>
        <v>8</v>
      </c>
      <c r="J116" s="22">
        <f>H116+IF(OR(G116="Vacaciones",G116="Baja médica",G116="Médico",G116="Compensación de horas",G116="Viaje de trabajo"),I116,IF(G116="Media jornada de vacaciones",I116/2,0))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IF(YEAR(DATE('Ajustes'!$B$5,1,1)+112)='Ajustes'!$B$5,DATE('Ajustes'!$B$5,1,1)+112,"")</f>
        <v>46500</v>
      </c>
      <c r="B117" s="19">
        <f>A117</f>
        <v>46500</v>
      </c>
      <c r="C117" s="20" t="str">
        <f>IF(A117="","",IF(COUNTIF('Festivos'!$A$5:$A$84,A117)&gt;0,"Festivo",IF(WEEKDAY(A117,2)&gt;5,"Fin de semana","Laborable")))</f>
        <v>Laborable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IF(C117="Laborable",'Ajustes'!$B$6,0)</f>
        <v>8</v>
      </c>
      <c r="J117" s="22">
        <f>H117+IF(OR(G117="Vacaciones",G117="Baja médica",G117="Médico",G117="Compensación de horas",G117="Viaje de trabajo"),I117,IF(G117="Media jornada de vacaciones",I117/2,0))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IF(YEAR(DATE('Ajustes'!$B$5,1,1)+113)='Ajustes'!$B$5,DATE('Ajustes'!$B$5,1,1)+113,"")</f>
        <v>46501</v>
      </c>
      <c r="B118" s="19">
        <f>A118</f>
        <v>46501</v>
      </c>
      <c r="C118" s="20" t="str">
        <f>IF(A118="","",IF(COUNTIF('Festivos'!$A$5:$A$84,A118)&gt;0,"Festivo",IF(WEEKDAY(A118,2)&gt;5,"Fin de semana","Laborable")))</f>
        <v>Fin de semana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IF(C118="Laborable",'Ajustes'!$B$6,0)</f>
        <v>0</v>
      </c>
      <c r="J118" s="22">
        <f>H118+IF(OR(G118="Vacaciones",G118="Baja médica",G118="Médico",G118="Compensación de horas",G118="Viaje de trabajo"),I118,IF(G118="Media jornada de vacaciones",I118/2,0))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IF(YEAR(DATE('Ajustes'!$B$5,1,1)+114)='Ajustes'!$B$5,DATE('Ajustes'!$B$5,1,1)+114,"")</f>
        <v>46502</v>
      </c>
      <c r="B119" s="19">
        <f>A119</f>
        <v>46502</v>
      </c>
      <c r="C119" s="20" t="str">
        <f>IF(A119="","",IF(COUNTIF('Festivos'!$A$5:$A$84,A119)&gt;0,"Festivo",IF(WEEKDAY(A119,2)&gt;5,"Fin de semana","Laborable")))</f>
        <v>Fin de semana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IF(C119="Laborable",'Ajustes'!$B$6,0)</f>
        <v>0</v>
      </c>
      <c r="J119" s="22">
        <f>H119+IF(OR(G119="Vacaciones",G119="Baja médica",G119="Médico",G119="Compensación de horas",G119="Viaje de trabajo"),I119,IF(G119="Media jornada de vacaciones",I119/2,0))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IF(YEAR(DATE('Ajustes'!$B$5,1,1)+115)='Ajustes'!$B$5,DATE('Ajustes'!$B$5,1,1)+115,"")</f>
        <v>46503</v>
      </c>
      <c r="B120" s="19">
        <f>A120</f>
        <v>46503</v>
      </c>
      <c r="C120" s="20" t="str">
        <f>IF(A120="","",IF(COUNTIF('Festivos'!$A$5:$A$84,A120)&gt;0,"Festivo",IF(WEEKDAY(A120,2)&gt;5,"Fin de semana","Laborable")))</f>
        <v>Laborable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IF(C120="Laborable",'Ajustes'!$B$6,0)</f>
        <v>8</v>
      </c>
      <c r="J120" s="22">
        <f>H120+IF(OR(G120="Vacaciones",G120="Baja médica",G120="Médico",G120="Compensación de horas",G120="Viaje de trabajo"),I120,IF(G120="Media jornada de vacaciones",I120/2,0))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IF(YEAR(DATE('Ajustes'!$B$5,1,1)+116)='Ajustes'!$B$5,DATE('Ajustes'!$B$5,1,1)+116,"")</f>
        <v>46504</v>
      </c>
      <c r="B121" s="19">
        <f>A121</f>
        <v>46504</v>
      </c>
      <c r="C121" s="20" t="str">
        <f>IF(A121="","",IF(COUNTIF('Festivos'!$A$5:$A$84,A121)&gt;0,"Festivo",IF(WEEKDAY(A121,2)&gt;5,"Fin de semana","Laborable")))</f>
        <v>Laborable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IF(C121="Laborable",'Ajustes'!$B$6,0)</f>
        <v>8</v>
      </c>
      <c r="J121" s="22">
        <f>H121+IF(OR(G121="Vacaciones",G121="Baja médica",G121="Médico",G121="Compensación de horas",G121="Viaje de trabajo"),I121,IF(G121="Media jornada de vacaciones",I121/2,0))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IF(YEAR(DATE('Ajustes'!$B$5,1,1)+117)='Ajustes'!$B$5,DATE('Ajustes'!$B$5,1,1)+117,"")</f>
        <v>46505</v>
      </c>
      <c r="B122" s="19">
        <f>A122</f>
        <v>46505</v>
      </c>
      <c r="C122" s="20" t="str">
        <f>IF(A122="","",IF(COUNTIF('Festivos'!$A$5:$A$84,A122)&gt;0,"Festivo",IF(WEEKDAY(A122,2)&gt;5,"Fin de semana","Laborable")))</f>
        <v>Laborable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IF(C122="Laborable",'Ajustes'!$B$6,0)</f>
        <v>8</v>
      </c>
      <c r="J122" s="22">
        <f>H122+IF(OR(G122="Vacaciones",G122="Baja médica",G122="Médico",G122="Compensación de horas",G122="Viaje de trabajo"),I122,IF(G122="Media jornada de vacaciones",I122/2,0))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IF(YEAR(DATE('Ajustes'!$B$5,1,1)+118)='Ajustes'!$B$5,DATE('Ajustes'!$B$5,1,1)+118,"")</f>
        <v>46506</v>
      </c>
      <c r="B123" s="19">
        <f>A123</f>
        <v>46506</v>
      </c>
      <c r="C123" s="20" t="str">
        <f>IF(A123="","",IF(COUNTIF('Festivos'!$A$5:$A$84,A123)&gt;0,"Festivo",IF(WEEKDAY(A123,2)&gt;5,"Fin de semana","Laborable")))</f>
        <v>Laborable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IF(C123="Laborable",'Ajustes'!$B$6,0)</f>
        <v>8</v>
      </c>
      <c r="J123" s="22">
        <f>H123+IF(OR(G123="Vacaciones",G123="Baja médica",G123="Médico",G123="Compensación de horas",G123="Viaje de trabajo"),I123,IF(G123="Media jornada de vacaciones",I123/2,0))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IF(YEAR(DATE('Ajustes'!$B$5,1,1)+119)='Ajustes'!$B$5,DATE('Ajustes'!$B$5,1,1)+119,"")</f>
        <v>46507</v>
      </c>
      <c r="B124" s="19">
        <f>A124</f>
        <v>46507</v>
      </c>
      <c r="C124" s="20" t="str">
        <f>IF(A124="","",IF(COUNTIF('Festivos'!$A$5:$A$84,A124)&gt;0,"Festivo",IF(WEEKDAY(A124,2)&gt;5,"Fin de semana","Laborable")))</f>
        <v>Laborable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IF(C124="Laborable",'Ajustes'!$B$6,0)</f>
        <v>8</v>
      </c>
      <c r="J124" s="22">
        <f>H124+IF(OR(G124="Vacaciones",G124="Baja médica",G124="Médico",G124="Compensación de horas",G124="Viaje de trabajo"),I124,IF(G124="Media jornada de vacaciones",I124/2,0))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IF(YEAR(DATE('Ajustes'!$B$5,1,1)+120)='Ajustes'!$B$5,DATE('Ajustes'!$B$5,1,1)+120,"")</f>
        <v>46508</v>
      </c>
      <c r="B125" s="19">
        <f>A125</f>
        <v>46508</v>
      </c>
      <c r="C125" s="20" t="str">
        <f>IF(A125="","",IF(COUNTIF('Festivos'!$A$5:$A$84,A125)&gt;0,"Festivo",IF(WEEKDAY(A125,2)&gt;5,"Fin de semana","Laborable")))</f>
        <v>Festivo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IF(C125="Laborable",'Ajustes'!$B$6,0)</f>
        <v>0</v>
      </c>
      <c r="J125" s="22">
        <f>H125+IF(OR(G125="Vacaciones",G125="Baja médica",G125="Médico",G125="Compensación de horas",G125="Viaje de trabajo"),I125,IF(G125="Media jornada de vacaciones",I125/2,0))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IF(YEAR(DATE('Ajustes'!$B$5,1,1)+121)='Ajustes'!$B$5,DATE('Ajustes'!$B$5,1,1)+121,"")</f>
        <v>46509</v>
      </c>
      <c r="B126" s="19">
        <f>A126</f>
        <v>46509</v>
      </c>
      <c r="C126" s="20" t="str">
        <f>IF(A126="","",IF(COUNTIF('Festivos'!$A$5:$A$84,A126)&gt;0,"Festivo",IF(WEEKDAY(A126,2)&gt;5,"Fin de semana","Laborable")))</f>
        <v>Fin de semana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IF(C126="Laborable",'Ajustes'!$B$6,0)</f>
        <v>0</v>
      </c>
      <c r="J126" s="22">
        <f>H126+IF(OR(G126="Vacaciones",G126="Baja médica",G126="Médico",G126="Compensación de horas",G126="Viaje de trabajo"),I126,IF(G126="Media jornada de vacaciones",I126/2,0))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IF(YEAR(DATE('Ajustes'!$B$5,1,1)+122)='Ajustes'!$B$5,DATE('Ajustes'!$B$5,1,1)+122,"")</f>
        <v>46510</v>
      </c>
      <c r="B127" s="19">
        <f>A127</f>
        <v>46510</v>
      </c>
      <c r="C127" s="20" t="str">
        <f>IF(A127="","",IF(COUNTIF('Festivos'!$A$5:$A$84,A127)&gt;0,"Festivo",IF(WEEKDAY(A127,2)&gt;5,"Fin de semana","Laborable")))</f>
        <v>Laborable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IF(C127="Laborable",'Ajustes'!$B$6,0)</f>
        <v>8</v>
      </c>
      <c r="J127" s="22">
        <f>H127+IF(OR(G127="Vacaciones",G127="Baja médica",G127="Médico",G127="Compensación de horas",G127="Viaje de trabajo"),I127,IF(G127="Media jornada de vacaciones",I127/2,0))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IF(YEAR(DATE('Ajustes'!$B$5,1,1)+123)='Ajustes'!$B$5,DATE('Ajustes'!$B$5,1,1)+123,"")</f>
        <v>46511</v>
      </c>
      <c r="B128" s="19">
        <f>A128</f>
        <v>46511</v>
      </c>
      <c r="C128" s="20" t="str">
        <f>IF(A128="","",IF(COUNTIF('Festivos'!$A$5:$A$84,A128)&gt;0,"Festivo",IF(WEEKDAY(A128,2)&gt;5,"Fin de semana","Laborable")))</f>
        <v>Laborable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IF(C128="Laborable",'Ajustes'!$B$6,0)</f>
        <v>8</v>
      </c>
      <c r="J128" s="22">
        <f>H128+IF(OR(G128="Vacaciones",G128="Baja médica",G128="Médico",G128="Compensación de horas",G128="Viaje de trabajo"),I128,IF(G128="Media jornada de vacaciones",I128/2,0))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IF(YEAR(DATE('Ajustes'!$B$5,1,1)+124)='Ajustes'!$B$5,DATE('Ajustes'!$B$5,1,1)+124,"")</f>
        <v>46512</v>
      </c>
      <c r="B129" s="19">
        <f>A129</f>
        <v>46512</v>
      </c>
      <c r="C129" s="20" t="str">
        <f>IF(A129="","",IF(COUNTIF('Festivos'!$A$5:$A$84,A129)&gt;0,"Festivo",IF(WEEKDAY(A129,2)&gt;5,"Fin de semana","Laborable")))</f>
        <v>Laborable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IF(C129="Laborable",'Ajustes'!$B$6,0)</f>
        <v>8</v>
      </c>
      <c r="J129" s="22">
        <f>H129+IF(OR(G129="Vacaciones",G129="Baja médica",G129="Médico",G129="Compensación de horas",G129="Viaje de trabajo"),I129,IF(G129="Media jornada de vacaciones",I129/2,0))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IF(YEAR(DATE('Ajustes'!$B$5,1,1)+125)='Ajustes'!$B$5,DATE('Ajustes'!$B$5,1,1)+125,"")</f>
        <v>46513</v>
      </c>
      <c r="B130" s="19">
        <f>A130</f>
        <v>46513</v>
      </c>
      <c r="C130" s="20" t="str">
        <f>IF(A130="","",IF(COUNTIF('Festivos'!$A$5:$A$84,A130)&gt;0,"Festivo",IF(WEEKDAY(A130,2)&gt;5,"Fin de semana","Laborable")))</f>
        <v>Laborable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IF(C130="Laborable",'Ajustes'!$B$6,0)</f>
        <v>8</v>
      </c>
      <c r="J130" s="22">
        <f>H130+IF(OR(G130="Vacaciones",G130="Baja médica",G130="Médico",G130="Compensación de horas",G130="Viaje de trabajo"),I130,IF(G130="Media jornada de vacaciones",I130/2,0))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IF(YEAR(DATE('Ajustes'!$B$5,1,1)+126)='Ajustes'!$B$5,DATE('Ajustes'!$B$5,1,1)+126,"")</f>
        <v>46514</v>
      </c>
      <c r="B131" s="19">
        <f>A131</f>
        <v>46514</v>
      </c>
      <c r="C131" s="20" t="str">
        <f>IF(A131="","",IF(COUNTIF('Festivos'!$A$5:$A$84,A131)&gt;0,"Festivo",IF(WEEKDAY(A131,2)&gt;5,"Fin de semana","Laborable")))</f>
        <v>Laborable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IF(C131="Laborable",'Ajustes'!$B$6,0)</f>
        <v>8</v>
      </c>
      <c r="J131" s="22">
        <f>H131+IF(OR(G131="Vacaciones",G131="Baja médica",G131="Médico",G131="Compensación de horas",G131="Viaje de trabajo"),I131,IF(G131="Media jornada de vacaciones",I131/2,0))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IF(YEAR(DATE('Ajustes'!$B$5,1,1)+127)='Ajustes'!$B$5,DATE('Ajustes'!$B$5,1,1)+127,"")</f>
        <v>46515</v>
      </c>
      <c r="B132" s="19">
        <f>A132</f>
        <v>46515</v>
      </c>
      <c r="C132" s="20" t="str">
        <f>IF(A132="","",IF(COUNTIF('Festivos'!$A$5:$A$84,A132)&gt;0,"Festivo",IF(WEEKDAY(A132,2)&gt;5,"Fin de semana","Laborable")))</f>
        <v>Fin de semana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IF(C132="Laborable",'Ajustes'!$B$6,0)</f>
        <v>0</v>
      </c>
      <c r="J132" s="22">
        <f>H132+IF(OR(G132="Vacaciones",G132="Baja médica",G132="Médico",G132="Compensación de horas",G132="Viaje de trabajo"),I132,IF(G132="Media jornada de vacaciones",I132/2,0))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IF(YEAR(DATE('Ajustes'!$B$5,1,1)+128)='Ajustes'!$B$5,DATE('Ajustes'!$B$5,1,1)+128,"")</f>
        <v>46516</v>
      </c>
      <c r="B133" s="19">
        <f>A133</f>
        <v>46516</v>
      </c>
      <c r="C133" s="20" t="str">
        <f>IF(A133="","",IF(COUNTIF('Festivos'!$A$5:$A$84,A133)&gt;0,"Festivo",IF(WEEKDAY(A133,2)&gt;5,"Fin de semana","Laborable")))</f>
        <v>Fin de semana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IF(C133="Laborable",'Ajustes'!$B$6,0)</f>
        <v>0</v>
      </c>
      <c r="J133" s="22">
        <f>H133+IF(OR(G133="Vacaciones",G133="Baja médica",G133="Médico",G133="Compensación de horas",G133="Viaje de trabajo"),I133,IF(G133="Media jornada de vacaciones",I133/2,0))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IF(YEAR(DATE('Ajustes'!$B$5,1,1)+129)='Ajustes'!$B$5,DATE('Ajustes'!$B$5,1,1)+129,"")</f>
        <v>46517</v>
      </c>
      <c r="B134" s="19">
        <f>A134</f>
        <v>46517</v>
      </c>
      <c r="C134" s="20" t="str">
        <f>IF(A134="","",IF(COUNTIF('Festivos'!$A$5:$A$84,A134)&gt;0,"Festivo",IF(WEEKDAY(A134,2)&gt;5,"Fin de semana","Laborable")))</f>
        <v>Laborable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IF(C134="Laborable",'Ajustes'!$B$6,0)</f>
        <v>8</v>
      </c>
      <c r="J134" s="22">
        <f>H134+IF(OR(G134="Vacaciones",G134="Baja médica",G134="Médico",G134="Compensación de horas",G134="Viaje de trabajo"),I134,IF(G134="Media jornada de vacaciones",I134/2,0))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IF(YEAR(DATE('Ajustes'!$B$5,1,1)+130)='Ajustes'!$B$5,DATE('Ajustes'!$B$5,1,1)+130,"")</f>
        <v>46518</v>
      </c>
      <c r="B135" s="19">
        <f>A135</f>
        <v>46518</v>
      </c>
      <c r="C135" s="20" t="str">
        <f>IF(A135="","",IF(COUNTIF('Festivos'!$A$5:$A$84,A135)&gt;0,"Festivo",IF(WEEKDAY(A135,2)&gt;5,"Fin de semana","Laborable")))</f>
        <v>Laborable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IF(C135="Laborable",'Ajustes'!$B$6,0)</f>
        <v>8</v>
      </c>
      <c r="J135" s="22">
        <f>H135+IF(OR(G135="Vacaciones",G135="Baja médica",G135="Médico",G135="Compensación de horas",G135="Viaje de trabajo"),I135,IF(G135="Media jornada de vacaciones",I135/2,0))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IF(YEAR(DATE('Ajustes'!$B$5,1,1)+131)='Ajustes'!$B$5,DATE('Ajustes'!$B$5,1,1)+131,"")</f>
        <v>46519</v>
      </c>
      <c r="B136" s="19">
        <f>A136</f>
        <v>46519</v>
      </c>
      <c r="C136" s="20" t="str">
        <f>IF(A136="","",IF(COUNTIF('Festivos'!$A$5:$A$84,A136)&gt;0,"Festivo",IF(WEEKDAY(A136,2)&gt;5,"Fin de semana","Laborable")))</f>
        <v>Laborable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IF(C136="Laborable",'Ajustes'!$B$6,0)</f>
        <v>8</v>
      </c>
      <c r="J136" s="22">
        <f>H136+IF(OR(G136="Vacaciones",G136="Baja médica",G136="Médico",G136="Compensación de horas",G136="Viaje de trabajo"),I136,IF(G136="Media jornada de vacaciones",I136/2,0))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IF(YEAR(DATE('Ajustes'!$B$5,1,1)+132)='Ajustes'!$B$5,DATE('Ajustes'!$B$5,1,1)+132,"")</f>
        <v>46520</v>
      </c>
      <c r="B137" s="19">
        <f>A137</f>
        <v>46520</v>
      </c>
      <c r="C137" s="20" t="str">
        <f>IF(A137="","",IF(COUNTIF('Festivos'!$A$5:$A$84,A137)&gt;0,"Festivo",IF(WEEKDAY(A137,2)&gt;5,"Fin de semana","Laborable")))</f>
        <v>Laborable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IF(C137="Laborable",'Ajustes'!$B$6,0)</f>
        <v>8</v>
      </c>
      <c r="J137" s="22">
        <f>H137+IF(OR(G137="Vacaciones",G137="Baja médica",G137="Médico",G137="Compensación de horas",G137="Viaje de trabajo"),I137,IF(G137="Media jornada de vacaciones",I137/2,0))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IF(YEAR(DATE('Ajustes'!$B$5,1,1)+133)='Ajustes'!$B$5,DATE('Ajustes'!$B$5,1,1)+133,"")</f>
        <v>46521</v>
      </c>
      <c r="B138" s="19">
        <f>A138</f>
        <v>46521</v>
      </c>
      <c r="C138" s="20" t="str">
        <f>IF(A138="","",IF(COUNTIF('Festivos'!$A$5:$A$84,A138)&gt;0,"Festivo",IF(WEEKDAY(A138,2)&gt;5,"Fin de semana","Laborable")))</f>
        <v>Laborable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IF(C138="Laborable",'Ajustes'!$B$6,0)</f>
        <v>8</v>
      </c>
      <c r="J138" s="22">
        <f>H138+IF(OR(G138="Vacaciones",G138="Baja médica",G138="Médico",G138="Compensación de horas",G138="Viaje de trabajo"),I138,IF(G138="Media jornada de vacaciones",I138/2,0))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IF(YEAR(DATE('Ajustes'!$B$5,1,1)+134)='Ajustes'!$B$5,DATE('Ajustes'!$B$5,1,1)+134,"")</f>
        <v>46522</v>
      </c>
      <c r="B139" s="19">
        <f>A139</f>
        <v>46522</v>
      </c>
      <c r="C139" s="20" t="str">
        <f>IF(A139="","",IF(COUNTIF('Festivos'!$A$5:$A$84,A139)&gt;0,"Festivo",IF(WEEKDAY(A139,2)&gt;5,"Fin de semana","Laborable")))</f>
        <v>Fin de semana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IF(C139="Laborable",'Ajustes'!$B$6,0)</f>
        <v>0</v>
      </c>
      <c r="J139" s="22">
        <f>H139+IF(OR(G139="Vacaciones",G139="Baja médica",G139="Médico",G139="Compensación de horas",G139="Viaje de trabajo"),I139,IF(G139="Media jornada de vacaciones",I139/2,0))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IF(YEAR(DATE('Ajustes'!$B$5,1,1)+135)='Ajustes'!$B$5,DATE('Ajustes'!$B$5,1,1)+135,"")</f>
        <v>46523</v>
      </c>
      <c r="B140" s="19">
        <f>A140</f>
        <v>46523</v>
      </c>
      <c r="C140" s="20" t="str">
        <f>IF(A140="","",IF(COUNTIF('Festivos'!$A$5:$A$84,A140)&gt;0,"Festivo",IF(WEEKDAY(A140,2)&gt;5,"Fin de semana","Laborable")))</f>
        <v>Fin de semana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IF(C140="Laborable",'Ajustes'!$B$6,0)</f>
        <v>0</v>
      </c>
      <c r="J140" s="22">
        <f>H140+IF(OR(G140="Vacaciones",G140="Baja médica",G140="Médico",G140="Compensación de horas",G140="Viaje de trabajo"),I140,IF(G140="Media jornada de vacaciones",I140/2,0))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IF(YEAR(DATE('Ajustes'!$B$5,1,1)+136)='Ajustes'!$B$5,DATE('Ajustes'!$B$5,1,1)+136,"")</f>
        <v>46524</v>
      </c>
      <c r="B141" s="19">
        <f>A141</f>
        <v>46524</v>
      </c>
      <c r="C141" s="20" t="str">
        <f>IF(A141="","",IF(COUNTIF('Festivos'!$A$5:$A$84,A141)&gt;0,"Festivo",IF(WEEKDAY(A141,2)&gt;5,"Fin de semana","Laborable")))</f>
        <v>Laborable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IF(C141="Laborable",'Ajustes'!$B$6,0)</f>
        <v>8</v>
      </c>
      <c r="J141" s="22">
        <f>H141+IF(OR(G141="Vacaciones",G141="Baja médica",G141="Médico",G141="Compensación de horas",G141="Viaje de trabajo"),I141,IF(G141="Media jornada de vacaciones",I141/2,0))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IF(YEAR(DATE('Ajustes'!$B$5,1,1)+137)='Ajustes'!$B$5,DATE('Ajustes'!$B$5,1,1)+137,"")</f>
        <v>46525</v>
      </c>
      <c r="B142" s="19">
        <f>A142</f>
        <v>46525</v>
      </c>
      <c r="C142" s="20" t="str">
        <f>IF(A142="","",IF(COUNTIF('Festivos'!$A$5:$A$84,A142)&gt;0,"Festivo",IF(WEEKDAY(A142,2)&gt;5,"Fin de semana","Laborable")))</f>
        <v>Laborable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IF(C142="Laborable",'Ajustes'!$B$6,0)</f>
        <v>8</v>
      </c>
      <c r="J142" s="22">
        <f>H142+IF(OR(G142="Vacaciones",G142="Baja médica",G142="Médico",G142="Compensación de horas",G142="Viaje de trabajo"),I142,IF(G142="Media jornada de vacaciones",I142/2,0))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IF(YEAR(DATE('Ajustes'!$B$5,1,1)+138)='Ajustes'!$B$5,DATE('Ajustes'!$B$5,1,1)+138,"")</f>
        <v>46526</v>
      </c>
      <c r="B143" s="19">
        <f>A143</f>
        <v>46526</v>
      </c>
      <c r="C143" s="20" t="str">
        <f>IF(A143="","",IF(COUNTIF('Festivos'!$A$5:$A$84,A143)&gt;0,"Festivo",IF(WEEKDAY(A143,2)&gt;5,"Fin de semana","Laborable")))</f>
        <v>Laborable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IF(C143="Laborable",'Ajustes'!$B$6,0)</f>
        <v>8</v>
      </c>
      <c r="J143" s="22">
        <f>H143+IF(OR(G143="Vacaciones",G143="Baja médica",G143="Médico",G143="Compensación de horas",G143="Viaje de trabajo"),I143,IF(G143="Media jornada de vacaciones",I143/2,0))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IF(YEAR(DATE('Ajustes'!$B$5,1,1)+139)='Ajustes'!$B$5,DATE('Ajustes'!$B$5,1,1)+139,"")</f>
        <v>46527</v>
      </c>
      <c r="B144" s="19">
        <f>A144</f>
        <v>46527</v>
      </c>
      <c r="C144" s="20" t="str">
        <f>IF(A144="","",IF(COUNTIF('Festivos'!$A$5:$A$84,A144)&gt;0,"Festivo",IF(WEEKDAY(A144,2)&gt;5,"Fin de semana","Laborable")))</f>
        <v>Laborable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IF(C144="Laborable",'Ajustes'!$B$6,0)</f>
        <v>8</v>
      </c>
      <c r="J144" s="22">
        <f>H144+IF(OR(G144="Vacaciones",G144="Baja médica",G144="Médico",G144="Compensación de horas",G144="Viaje de trabajo"),I144,IF(G144="Media jornada de vacaciones",I144/2,0))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IF(YEAR(DATE('Ajustes'!$B$5,1,1)+140)='Ajustes'!$B$5,DATE('Ajustes'!$B$5,1,1)+140,"")</f>
        <v>46528</v>
      </c>
      <c r="B145" s="19">
        <f>A145</f>
        <v>46528</v>
      </c>
      <c r="C145" s="20" t="str">
        <f>IF(A145="","",IF(COUNTIF('Festivos'!$A$5:$A$84,A145)&gt;0,"Festivo",IF(WEEKDAY(A145,2)&gt;5,"Fin de semana","Laborable")))</f>
        <v>Laborable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IF(C145="Laborable",'Ajustes'!$B$6,0)</f>
        <v>8</v>
      </c>
      <c r="J145" s="22">
        <f>H145+IF(OR(G145="Vacaciones",G145="Baja médica",G145="Médico",G145="Compensación de horas",G145="Viaje de trabajo"),I145,IF(G145="Media jornada de vacaciones",I145/2,0))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IF(YEAR(DATE('Ajustes'!$B$5,1,1)+141)='Ajustes'!$B$5,DATE('Ajustes'!$B$5,1,1)+141,"")</f>
        <v>46529</v>
      </c>
      <c r="B146" s="19">
        <f>A146</f>
        <v>46529</v>
      </c>
      <c r="C146" s="20" t="str">
        <f>IF(A146="","",IF(COUNTIF('Festivos'!$A$5:$A$84,A146)&gt;0,"Festivo",IF(WEEKDAY(A146,2)&gt;5,"Fin de semana","Laborable")))</f>
        <v>Fin de semana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IF(C146="Laborable",'Ajustes'!$B$6,0)</f>
        <v>0</v>
      </c>
      <c r="J146" s="22">
        <f>H146+IF(OR(G146="Vacaciones",G146="Baja médica",G146="Médico",G146="Compensación de horas",G146="Viaje de trabajo"),I146,IF(G146="Media jornada de vacaciones",I146/2,0))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IF(YEAR(DATE('Ajustes'!$B$5,1,1)+142)='Ajustes'!$B$5,DATE('Ajustes'!$B$5,1,1)+142,"")</f>
        <v>46530</v>
      </c>
      <c r="B147" s="19">
        <f>A147</f>
        <v>46530</v>
      </c>
      <c r="C147" s="20" t="str">
        <f>IF(A147="","",IF(COUNTIF('Festivos'!$A$5:$A$84,A147)&gt;0,"Festivo",IF(WEEKDAY(A147,2)&gt;5,"Fin de semana","Laborable")))</f>
        <v>Fin de semana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IF(C147="Laborable",'Ajustes'!$B$6,0)</f>
        <v>0</v>
      </c>
      <c r="J147" s="22">
        <f>H147+IF(OR(G147="Vacaciones",G147="Baja médica",G147="Médico",G147="Compensación de horas",G147="Viaje de trabajo"),I147,IF(G147="Media jornada de vacaciones",I147/2,0))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IF(YEAR(DATE('Ajustes'!$B$5,1,1)+143)='Ajustes'!$B$5,DATE('Ajustes'!$B$5,1,1)+143,"")</f>
        <v>46531</v>
      </c>
      <c r="B148" s="19">
        <f>A148</f>
        <v>46531</v>
      </c>
      <c r="C148" s="20" t="str">
        <f>IF(A148="","",IF(COUNTIF('Festivos'!$A$5:$A$84,A148)&gt;0,"Festivo",IF(WEEKDAY(A148,2)&gt;5,"Fin de semana","Laborable")))</f>
        <v>Laborable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IF(C148="Laborable",'Ajustes'!$B$6,0)</f>
        <v>8</v>
      </c>
      <c r="J148" s="22">
        <f>H148+IF(OR(G148="Vacaciones",G148="Baja médica",G148="Médico",G148="Compensación de horas",G148="Viaje de trabajo"),I148,IF(G148="Media jornada de vacaciones",I148/2,0))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IF(YEAR(DATE('Ajustes'!$B$5,1,1)+144)='Ajustes'!$B$5,DATE('Ajustes'!$B$5,1,1)+144,"")</f>
        <v>46532</v>
      </c>
      <c r="B149" s="19">
        <f>A149</f>
        <v>46532</v>
      </c>
      <c r="C149" s="20" t="str">
        <f>IF(A149="","",IF(COUNTIF('Festivos'!$A$5:$A$84,A149)&gt;0,"Festivo",IF(WEEKDAY(A149,2)&gt;5,"Fin de semana","Laborable")))</f>
        <v>Laborable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IF(C149="Laborable",'Ajustes'!$B$6,0)</f>
        <v>8</v>
      </c>
      <c r="J149" s="22">
        <f>H149+IF(OR(G149="Vacaciones",G149="Baja médica",G149="Médico",G149="Compensación de horas",G149="Viaje de trabajo"),I149,IF(G149="Media jornada de vacaciones",I149/2,0))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IF(YEAR(DATE('Ajustes'!$B$5,1,1)+145)='Ajustes'!$B$5,DATE('Ajustes'!$B$5,1,1)+145,"")</f>
        <v>46533</v>
      </c>
      <c r="B150" s="19">
        <f>A150</f>
        <v>46533</v>
      </c>
      <c r="C150" s="20" t="str">
        <f>IF(A150="","",IF(COUNTIF('Festivos'!$A$5:$A$84,A150)&gt;0,"Festivo",IF(WEEKDAY(A150,2)&gt;5,"Fin de semana","Laborable")))</f>
        <v>Laborable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IF(C150="Laborable",'Ajustes'!$B$6,0)</f>
        <v>8</v>
      </c>
      <c r="J150" s="22">
        <f>H150+IF(OR(G150="Vacaciones",G150="Baja médica",G150="Médico",G150="Compensación de horas",G150="Viaje de trabajo"),I150,IF(G150="Media jornada de vacaciones",I150/2,0))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IF(YEAR(DATE('Ajustes'!$B$5,1,1)+146)='Ajustes'!$B$5,DATE('Ajustes'!$B$5,1,1)+146,"")</f>
        <v>46534</v>
      </c>
      <c r="B151" s="19">
        <f>A151</f>
        <v>46534</v>
      </c>
      <c r="C151" s="20" t="str">
        <f>IF(A151="","",IF(COUNTIF('Festivos'!$A$5:$A$84,A151)&gt;0,"Festivo",IF(WEEKDAY(A151,2)&gt;5,"Fin de semana","Laborable")))</f>
        <v>Laborable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IF(C151="Laborable",'Ajustes'!$B$6,0)</f>
        <v>8</v>
      </c>
      <c r="J151" s="22">
        <f>H151+IF(OR(G151="Vacaciones",G151="Baja médica",G151="Médico",G151="Compensación de horas",G151="Viaje de trabajo"),I151,IF(G151="Media jornada de vacaciones",I151/2,0))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IF(YEAR(DATE('Ajustes'!$B$5,1,1)+147)='Ajustes'!$B$5,DATE('Ajustes'!$B$5,1,1)+147,"")</f>
        <v>46535</v>
      </c>
      <c r="B152" s="19">
        <f>A152</f>
        <v>46535</v>
      </c>
      <c r="C152" s="20" t="str">
        <f>IF(A152="","",IF(COUNTIF('Festivos'!$A$5:$A$84,A152)&gt;0,"Festivo",IF(WEEKDAY(A152,2)&gt;5,"Fin de semana","Laborable")))</f>
        <v>Laborable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IF(C152="Laborable",'Ajustes'!$B$6,0)</f>
        <v>8</v>
      </c>
      <c r="J152" s="22">
        <f>H152+IF(OR(G152="Vacaciones",G152="Baja médica",G152="Médico",G152="Compensación de horas",G152="Viaje de trabajo"),I152,IF(G152="Media jornada de vacaciones",I152/2,0))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IF(YEAR(DATE('Ajustes'!$B$5,1,1)+148)='Ajustes'!$B$5,DATE('Ajustes'!$B$5,1,1)+148,"")</f>
        <v>46536</v>
      </c>
      <c r="B153" s="19">
        <f>A153</f>
        <v>46536</v>
      </c>
      <c r="C153" s="20" t="str">
        <f>IF(A153="","",IF(COUNTIF('Festivos'!$A$5:$A$84,A153)&gt;0,"Festivo",IF(WEEKDAY(A153,2)&gt;5,"Fin de semana","Laborable")))</f>
        <v>Fin de semana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IF(C153="Laborable",'Ajustes'!$B$6,0)</f>
        <v>0</v>
      </c>
      <c r="J153" s="22">
        <f>H153+IF(OR(G153="Vacaciones",G153="Baja médica",G153="Médico",G153="Compensación de horas",G153="Viaje de trabajo"),I153,IF(G153="Media jornada de vacaciones",I153/2,0))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IF(YEAR(DATE('Ajustes'!$B$5,1,1)+149)='Ajustes'!$B$5,DATE('Ajustes'!$B$5,1,1)+149,"")</f>
        <v>46537</v>
      </c>
      <c r="B154" s="19">
        <f>A154</f>
        <v>46537</v>
      </c>
      <c r="C154" s="20" t="str">
        <f>IF(A154="","",IF(COUNTIF('Festivos'!$A$5:$A$84,A154)&gt;0,"Festivo",IF(WEEKDAY(A154,2)&gt;5,"Fin de semana","Laborable")))</f>
        <v>Fin de semana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IF(C154="Laborable",'Ajustes'!$B$6,0)</f>
        <v>0</v>
      </c>
      <c r="J154" s="22">
        <f>H154+IF(OR(G154="Vacaciones",G154="Baja médica",G154="Médico",G154="Compensación de horas",G154="Viaje de trabajo"),I154,IF(G154="Media jornada de vacaciones",I154/2,0))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IF(YEAR(DATE('Ajustes'!$B$5,1,1)+150)='Ajustes'!$B$5,DATE('Ajustes'!$B$5,1,1)+150,"")</f>
        <v>46538</v>
      </c>
      <c r="B155" s="19">
        <f>A155</f>
        <v>46538</v>
      </c>
      <c r="C155" s="20" t="str">
        <f>IF(A155="","",IF(COUNTIF('Festivos'!$A$5:$A$84,A155)&gt;0,"Festivo",IF(WEEKDAY(A155,2)&gt;5,"Fin de semana","Laborable")))</f>
        <v>Laborable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IF(C155="Laborable",'Ajustes'!$B$6,0)</f>
        <v>8</v>
      </c>
      <c r="J155" s="22">
        <f>H155+IF(OR(G155="Vacaciones",G155="Baja médica",G155="Médico",G155="Compensación de horas",G155="Viaje de trabajo"),I155,IF(G155="Media jornada de vacaciones",I155/2,0))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IF(YEAR(DATE('Ajustes'!$B$5,1,1)+151)='Ajustes'!$B$5,DATE('Ajustes'!$B$5,1,1)+151,"")</f>
        <v>46539</v>
      </c>
      <c r="B156" s="19">
        <f>A156</f>
        <v>46539</v>
      </c>
      <c r="C156" s="20" t="str">
        <f>IF(A156="","",IF(COUNTIF('Festivos'!$A$5:$A$84,A156)&gt;0,"Festivo",IF(WEEKDAY(A156,2)&gt;5,"Fin de semana","Laborable")))</f>
        <v>Laborable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IF(C156="Laborable",'Ajustes'!$B$6,0)</f>
        <v>8</v>
      </c>
      <c r="J156" s="22">
        <f>H156+IF(OR(G156="Vacaciones",G156="Baja médica",G156="Médico",G156="Compensación de horas",G156="Viaje de trabajo"),I156,IF(G156="Media jornada de vacaciones",I156/2,0))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IF(YEAR(DATE('Ajustes'!$B$5,1,1)+152)='Ajustes'!$B$5,DATE('Ajustes'!$B$5,1,1)+152,"")</f>
        <v>46540</v>
      </c>
      <c r="B157" s="19">
        <f>A157</f>
        <v>46540</v>
      </c>
      <c r="C157" s="20" t="str">
        <f>IF(A157="","",IF(COUNTIF('Festivos'!$A$5:$A$84,A157)&gt;0,"Festivo",IF(WEEKDAY(A157,2)&gt;5,"Fin de semana","Laborable")))</f>
        <v>Laborable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IF(C157="Laborable",'Ajustes'!$B$6,0)</f>
        <v>8</v>
      </c>
      <c r="J157" s="22">
        <f>H157+IF(OR(G157="Vacaciones",G157="Baja médica",G157="Médico",G157="Compensación de horas",G157="Viaje de trabajo"),I157,IF(G157="Media jornada de vacaciones",I157/2,0))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IF(YEAR(DATE('Ajustes'!$B$5,1,1)+153)='Ajustes'!$B$5,DATE('Ajustes'!$B$5,1,1)+153,"")</f>
        <v>46541</v>
      </c>
      <c r="B158" s="19">
        <f>A158</f>
        <v>46541</v>
      </c>
      <c r="C158" s="20" t="str">
        <f>IF(A158="","",IF(COUNTIF('Festivos'!$A$5:$A$84,A158)&gt;0,"Festivo",IF(WEEKDAY(A158,2)&gt;5,"Fin de semana","Laborable")))</f>
        <v>Laborable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IF(C158="Laborable",'Ajustes'!$B$6,0)</f>
        <v>8</v>
      </c>
      <c r="J158" s="22">
        <f>H158+IF(OR(G158="Vacaciones",G158="Baja médica",G158="Médico",G158="Compensación de horas",G158="Viaje de trabajo"),I158,IF(G158="Media jornada de vacaciones",I158/2,0))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IF(YEAR(DATE('Ajustes'!$B$5,1,1)+154)='Ajustes'!$B$5,DATE('Ajustes'!$B$5,1,1)+154,"")</f>
        <v>46542</v>
      </c>
      <c r="B159" s="19">
        <f>A159</f>
        <v>46542</v>
      </c>
      <c r="C159" s="20" t="str">
        <f>IF(A159="","",IF(COUNTIF('Festivos'!$A$5:$A$84,A159)&gt;0,"Festivo",IF(WEEKDAY(A159,2)&gt;5,"Fin de semana","Laborable")))</f>
        <v>Laborable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IF(C159="Laborable",'Ajustes'!$B$6,0)</f>
        <v>8</v>
      </c>
      <c r="J159" s="22">
        <f>H159+IF(OR(G159="Vacaciones",G159="Baja médica",G159="Médico",G159="Compensación de horas",G159="Viaje de trabajo"),I159,IF(G159="Media jornada de vacaciones",I159/2,0))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IF(YEAR(DATE('Ajustes'!$B$5,1,1)+155)='Ajustes'!$B$5,DATE('Ajustes'!$B$5,1,1)+155,"")</f>
        <v>46543</v>
      </c>
      <c r="B160" s="19">
        <f>A160</f>
        <v>46543</v>
      </c>
      <c r="C160" s="20" t="str">
        <f>IF(A160="","",IF(COUNTIF('Festivos'!$A$5:$A$84,A160)&gt;0,"Festivo",IF(WEEKDAY(A160,2)&gt;5,"Fin de semana","Laborable")))</f>
        <v>Fin de semana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IF(C160="Laborable",'Ajustes'!$B$6,0)</f>
        <v>0</v>
      </c>
      <c r="J160" s="22">
        <f>H160+IF(OR(G160="Vacaciones",G160="Baja médica",G160="Médico",G160="Compensación de horas",G160="Viaje de trabajo"),I160,IF(G160="Media jornada de vacaciones",I160/2,0))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IF(YEAR(DATE('Ajustes'!$B$5,1,1)+156)='Ajustes'!$B$5,DATE('Ajustes'!$B$5,1,1)+156,"")</f>
        <v>46544</v>
      </c>
      <c r="B161" s="19">
        <f>A161</f>
        <v>46544</v>
      </c>
      <c r="C161" s="20" t="str">
        <f>IF(A161="","",IF(COUNTIF('Festivos'!$A$5:$A$84,A161)&gt;0,"Festivo",IF(WEEKDAY(A161,2)&gt;5,"Fin de semana","Laborable")))</f>
        <v>Fin de semana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IF(C161="Laborable",'Ajustes'!$B$6,0)</f>
        <v>0</v>
      </c>
      <c r="J161" s="22">
        <f>H161+IF(OR(G161="Vacaciones",G161="Baja médica",G161="Médico",G161="Compensación de horas",G161="Viaje de trabajo"),I161,IF(G161="Media jornada de vacaciones",I161/2,0))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IF(YEAR(DATE('Ajustes'!$B$5,1,1)+157)='Ajustes'!$B$5,DATE('Ajustes'!$B$5,1,1)+157,"")</f>
        <v>46545</v>
      </c>
      <c r="B162" s="19">
        <f>A162</f>
        <v>46545</v>
      </c>
      <c r="C162" s="20" t="str">
        <f>IF(A162="","",IF(COUNTIF('Festivos'!$A$5:$A$84,A162)&gt;0,"Festivo",IF(WEEKDAY(A162,2)&gt;5,"Fin de semana","Laborable")))</f>
        <v>Laborable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IF(C162="Laborable",'Ajustes'!$B$6,0)</f>
        <v>8</v>
      </c>
      <c r="J162" s="22">
        <f>H162+IF(OR(G162="Vacaciones",G162="Baja médica",G162="Médico",G162="Compensación de horas",G162="Viaje de trabajo"),I162,IF(G162="Media jornada de vacaciones",I162/2,0))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IF(YEAR(DATE('Ajustes'!$B$5,1,1)+158)='Ajustes'!$B$5,DATE('Ajustes'!$B$5,1,1)+158,"")</f>
        <v>46546</v>
      </c>
      <c r="B163" s="19">
        <f>A163</f>
        <v>46546</v>
      </c>
      <c r="C163" s="20" t="str">
        <f>IF(A163="","",IF(COUNTIF('Festivos'!$A$5:$A$84,A163)&gt;0,"Festivo",IF(WEEKDAY(A163,2)&gt;5,"Fin de semana","Laborable")))</f>
        <v>Laborable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IF(C163="Laborable",'Ajustes'!$B$6,0)</f>
        <v>8</v>
      </c>
      <c r="J163" s="22">
        <f>H163+IF(OR(G163="Vacaciones",G163="Baja médica",G163="Médico",G163="Compensación de horas",G163="Viaje de trabajo"),I163,IF(G163="Media jornada de vacaciones",I163/2,0))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IF(YEAR(DATE('Ajustes'!$B$5,1,1)+159)='Ajustes'!$B$5,DATE('Ajustes'!$B$5,1,1)+159,"")</f>
        <v>46547</v>
      </c>
      <c r="B164" s="19">
        <f>A164</f>
        <v>46547</v>
      </c>
      <c r="C164" s="20" t="str">
        <f>IF(A164="","",IF(COUNTIF('Festivos'!$A$5:$A$84,A164)&gt;0,"Festivo",IF(WEEKDAY(A164,2)&gt;5,"Fin de semana","Laborable")))</f>
        <v>Laborable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IF(C164="Laborable",'Ajustes'!$B$6,0)</f>
        <v>8</v>
      </c>
      <c r="J164" s="22">
        <f>H164+IF(OR(G164="Vacaciones",G164="Baja médica",G164="Médico",G164="Compensación de horas",G164="Viaje de trabajo"),I164,IF(G164="Media jornada de vacaciones",I164/2,0))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IF(YEAR(DATE('Ajustes'!$B$5,1,1)+160)='Ajustes'!$B$5,DATE('Ajustes'!$B$5,1,1)+160,"")</f>
        <v>46548</v>
      </c>
      <c r="B165" s="19">
        <f>A165</f>
        <v>46548</v>
      </c>
      <c r="C165" s="20" t="str">
        <f>IF(A165="","",IF(COUNTIF('Festivos'!$A$5:$A$84,A165)&gt;0,"Festivo",IF(WEEKDAY(A165,2)&gt;5,"Fin de semana","Laborable")))</f>
        <v>Laborable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IF(C165="Laborable",'Ajustes'!$B$6,0)</f>
        <v>8</v>
      </c>
      <c r="J165" s="22">
        <f>H165+IF(OR(G165="Vacaciones",G165="Baja médica",G165="Médico",G165="Compensación de horas",G165="Viaje de trabajo"),I165,IF(G165="Media jornada de vacaciones",I165/2,0))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IF(YEAR(DATE('Ajustes'!$B$5,1,1)+161)='Ajustes'!$B$5,DATE('Ajustes'!$B$5,1,1)+161,"")</f>
        <v>46549</v>
      </c>
      <c r="B166" s="19">
        <f>A166</f>
        <v>46549</v>
      </c>
      <c r="C166" s="20" t="str">
        <f>IF(A166="","",IF(COUNTIF('Festivos'!$A$5:$A$84,A166)&gt;0,"Festivo",IF(WEEKDAY(A166,2)&gt;5,"Fin de semana","Laborable")))</f>
        <v>Laborable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IF(C166="Laborable",'Ajustes'!$B$6,0)</f>
        <v>8</v>
      </c>
      <c r="J166" s="22">
        <f>H166+IF(OR(G166="Vacaciones",G166="Baja médica",G166="Médico",G166="Compensación de horas",G166="Viaje de trabajo"),I166,IF(G166="Media jornada de vacaciones",I166/2,0))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IF(YEAR(DATE('Ajustes'!$B$5,1,1)+162)='Ajustes'!$B$5,DATE('Ajustes'!$B$5,1,1)+162,"")</f>
        <v>46550</v>
      </c>
      <c r="B167" s="19">
        <f>A167</f>
        <v>46550</v>
      </c>
      <c r="C167" s="20" t="str">
        <f>IF(A167="","",IF(COUNTIF('Festivos'!$A$5:$A$84,A167)&gt;0,"Festivo",IF(WEEKDAY(A167,2)&gt;5,"Fin de semana","Laborable")))</f>
        <v>Fin de semana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IF(C167="Laborable",'Ajustes'!$B$6,0)</f>
        <v>0</v>
      </c>
      <c r="J167" s="22">
        <f>H167+IF(OR(G167="Vacaciones",G167="Baja médica",G167="Médico",G167="Compensación de horas",G167="Viaje de trabajo"),I167,IF(G167="Media jornada de vacaciones",I167/2,0))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IF(YEAR(DATE('Ajustes'!$B$5,1,1)+163)='Ajustes'!$B$5,DATE('Ajustes'!$B$5,1,1)+163,"")</f>
        <v>46551</v>
      </c>
      <c r="B168" s="19">
        <f>A168</f>
        <v>46551</v>
      </c>
      <c r="C168" s="20" t="str">
        <f>IF(A168="","",IF(COUNTIF('Festivos'!$A$5:$A$84,A168)&gt;0,"Festivo",IF(WEEKDAY(A168,2)&gt;5,"Fin de semana","Laborable")))</f>
        <v>Fin de semana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IF(C168="Laborable",'Ajustes'!$B$6,0)</f>
        <v>0</v>
      </c>
      <c r="J168" s="22">
        <f>H168+IF(OR(G168="Vacaciones",G168="Baja médica",G168="Médico",G168="Compensación de horas",G168="Viaje de trabajo"),I168,IF(G168="Media jornada de vacaciones",I168/2,0))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IF(YEAR(DATE('Ajustes'!$B$5,1,1)+164)='Ajustes'!$B$5,DATE('Ajustes'!$B$5,1,1)+164,"")</f>
        <v>46552</v>
      </c>
      <c r="B169" s="19">
        <f>A169</f>
        <v>46552</v>
      </c>
      <c r="C169" s="20" t="str">
        <f>IF(A169="","",IF(COUNTIF('Festivos'!$A$5:$A$84,A169)&gt;0,"Festivo",IF(WEEKDAY(A169,2)&gt;5,"Fin de semana","Laborable")))</f>
        <v>Laborable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IF(C169="Laborable",'Ajustes'!$B$6,0)</f>
        <v>8</v>
      </c>
      <c r="J169" s="22">
        <f>H169+IF(OR(G169="Vacaciones",G169="Baja médica",G169="Médico",G169="Compensación de horas",G169="Viaje de trabajo"),I169,IF(G169="Media jornada de vacaciones",I169/2,0))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IF(YEAR(DATE('Ajustes'!$B$5,1,1)+165)='Ajustes'!$B$5,DATE('Ajustes'!$B$5,1,1)+165,"")</f>
        <v>46553</v>
      </c>
      <c r="B170" s="19">
        <f>A170</f>
        <v>46553</v>
      </c>
      <c r="C170" s="20" t="str">
        <f>IF(A170="","",IF(COUNTIF('Festivos'!$A$5:$A$84,A170)&gt;0,"Festivo",IF(WEEKDAY(A170,2)&gt;5,"Fin de semana","Laborable")))</f>
        <v>Laborable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IF(C170="Laborable",'Ajustes'!$B$6,0)</f>
        <v>8</v>
      </c>
      <c r="J170" s="22">
        <f>H170+IF(OR(G170="Vacaciones",G170="Baja médica",G170="Médico",G170="Compensación de horas",G170="Viaje de trabajo"),I170,IF(G170="Media jornada de vacaciones",I170/2,0))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IF(YEAR(DATE('Ajustes'!$B$5,1,1)+166)='Ajustes'!$B$5,DATE('Ajustes'!$B$5,1,1)+166,"")</f>
        <v>46554</v>
      </c>
      <c r="B171" s="19">
        <f>A171</f>
        <v>46554</v>
      </c>
      <c r="C171" s="20" t="str">
        <f>IF(A171="","",IF(COUNTIF('Festivos'!$A$5:$A$84,A171)&gt;0,"Festivo",IF(WEEKDAY(A171,2)&gt;5,"Fin de semana","Laborable")))</f>
        <v>Laborable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IF(C171="Laborable",'Ajustes'!$B$6,0)</f>
        <v>8</v>
      </c>
      <c r="J171" s="22">
        <f>H171+IF(OR(G171="Vacaciones",G171="Baja médica",G171="Médico",G171="Compensación de horas",G171="Viaje de trabajo"),I171,IF(G171="Media jornada de vacaciones",I171/2,0))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IF(YEAR(DATE('Ajustes'!$B$5,1,1)+167)='Ajustes'!$B$5,DATE('Ajustes'!$B$5,1,1)+167,"")</f>
        <v>46555</v>
      </c>
      <c r="B172" s="19">
        <f>A172</f>
        <v>46555</v>
      </c>
      <c r="C172" s="20" t="str">
        <f>IF(A172="","",IF(COUNTIF('Festivos'!$A$5:$A$84,A172)&gt;0,"Festivo",IF(WEEKDAY(A172,2)&gt;5,"Fin de semana","Laborable")))</f>
        <v>Laborable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IF(C172="Laborable",'Ajustes'!$B$6,0)</f>
        <v>8</v>
      </c>
      <c r="J172" s="22">
        <f>H172+IF(OR(G172="Vacaciones",G172="Baja médica",G172="Médico",G172="Compensación de horas",G172="Viaje de trabajo"),I172,IF(G172="Media jornada de vacaciones",I172/2,0))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IF(YEAR(DATE('Ajustes'!$B$5,1,1)+168)='Ajustes'!$B$5,DATE('Ajustes'!$B$5,1,1)+168,"")</f>
        <v>46556</v>
      </c>
      <c r="B173" s="19">
        <f>A173</f>
        <v>46556</v>
      </c>
      <c r="C173" s="20" t="str">
        <f>IF(A173="","",IF(COUNTIF('Festivos'!$A$5:$A$84,A173)&gt;0,"Festivo",IF(WEEKDAY(A173,2)&gt;5,"Fin de semana","Laborable")))</f>
        <v>Laborable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IF(C173="Laborable",'Ajustes'!$B$6,0)</f>
        <v>8</v>
      </c>
      <c r="J173" s="22">
        <f>H173+IF(OR(G173="Vacaciones",G173="Baja médica",G173="Médico",G173="Compensación de horas",G173="Viaje de trabajo"),I173,IF(G173="Media jornada de vacaciones",I173/2,0))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IF(YEAR(DATE('Ajustes'!$B$5,1,1)+169)='Ajustes'!$B$5,DATE('Ajustes'!$B$5,1,1)+169,"")</f>
        <v>46557</v>
      </c>
      <c r="B174" s="19">
        <f>A174</f>
        <v>46557</v>
      </c>
      <c r="C174" s="20" t="str">
        <f>IF(A174="","",IF(COUNTIF('Festivos'!$A$5:$A$84,A174)&gt;0,"Festivo",IF(WEEKDAY(A174,2)&gt;5,"Fin de semana","Laborable")))</f>
        <v>Fin de semana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IF(C174="Laborable",'Ajustes'!$B$6,0)</f>
        <v>0</v>
      </c>
      <c r="J174" s="22">
        <f>H174+IF(OR(G174="Vacaciones",G174="Baja médica",G174="Médico",G174="Compensación de horas",G174="Viaje de trabajo"),I174,IF(G174="Media jornada de vacaciones",I174/2,0))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IF(YEAR(DATE('Ajustes'!$B$5,1,1)+170)='Ajustes'!$B$5,DATE('Ajustes'!$B$5,1,1)+170,"")</f>
        <v>46558</v>
      </c>
      <c r="B175" s="19">
        <f>A175</f>
        <v>46558</v>
      </c>
      <c r="C175" s="20" t="str">
        <f>IF(A175="","",IF(COUNTIF('Festivos'!$A$5:$A$84,A175)&gt;0,"Festivo",IF(WEEKDAY(A175,2)&gt;5,"Fin de semana","Laborable")))</f>
        <v>Fin de semana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IF(C175="Laborable",'Ajustes'!$B$6,0)</f>
        <v>0</v>
      </c>
      <c r="J175" s="22">
        <f>H175+IF(OR(G175="Vacaciones",G175="Baja médica",G175="Médico",G175="Compensación de horas",G175="Viaje de trabajo"),I175,IF(G175="Media jornada de vacaciones",I175/2,0))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IF(YEAR(DATE('Ajustes'!$B$5,1,1)+171)='Ajustes'!$B$5,DATE('Ajustes'!$B$5,1,1)+171,"")</f>
        <v>46559</v>
      </c>
      <c r="B176" s="19">
        <f>A176</f>
        <v>46559</v>
      </c>
      <c r="C176" s="20" t="str">
        <f>IF(A176="","",IF(COUNTIF('Festivos'!$A$5:$A$84,A176)&gt;0,"Festivo",IF(WEEKDAY(A176,2)&gt;5,"Fin de semana","Laborable")))</f>
        <v>Laborable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IF(C176="Laborable",'Ajustes'!$B$6,0)</f>
        <v>8</v>
      </c>
      <c r="J176" s="22">
        <f>H176+IF(OR(G176="Vacaciones",G176="Baja médica",G176="Médico",G176="Compensación de horas",G176="Viaje de trabajo"),I176,IF(G176="Media jornada de vacaciones",I176/2,0))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IF(YEAR(DATE('Ajustes'!$B$5,1,1)+172)='Ajustes'!$B$5,DATE('Ajustes'!$B$5,1,1)+172,"")</f>
        <v>46560</v>
      </c>
      <c r="B177" s="19">
        <f>A177</f>
        <v>46560</v>
      </c>
      <c r="C177" s="20" t="str">
        <f>IF(A177="","",IF(COUNTIF('Festivos'!$A$5:$A$84,A177)&gt;0,"Festivo",IF(WEEKDAY(A177,2)&gt;5,"Fin de semana","Laborable")))</f>
        <v>Laborable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IF(C177="Laborable",'Ajustes'!$B$6,0)</f>
        <v>8</v>
      </c>
      <c r="J177" s="22">
        <f>H177+IF(OR(G177="Vacaciones",G177="Baja médica",G177="Médico",G177="Compensación de horas",G177="Viaje de trabajo"),I177,IF(G177="Media jornada de vacaciones",I177/2,0))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IF(YEAR(DATE('Ajustes'!$B$5,1,1)+173)='Ajustes'!$B$5,DATE('Ajustes'!$B$5,1,1)+173,"")</f>
        <v>46561</v>
      </c>
      <c r="B178" s="19">
        <f>A178</f>
        <v>46561</v>
      </c>
      <c r="C178" s="20" t="str">
        <f>IF(A178="","",IF(COUNTIF('Festivos'!$A$5:$A$84,A178)&gt;0,"Festivo",IF(WEEKDAY(A178,2)&gt;5,"Fin de semana","Laborable")))</f>
        <v>Laborable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IF(C178="Laborable",'Ajustes'!$B$6,0)</f>
        <v>8</v>
      </c>
      <c r="J178" s="22">
        <f>H178+IF(OR(G178="Vacaciones",G178="Baja médica",G178="Médico",G178="Compensación de horas",G178="Viaje de trabajo"),I178,IF(G178="Media jornada de vacaciones",I178/2,0))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IF(YEAR(DATE('Ajustes'!$B$5,1,1)+174)='Ajustes'!$B$5,DATE('Ajustes'!$B$5,1,1)+174,"")</f>
        <v>46562</v>
      </c>
      <c r="B179" s="19">
        <f>A179</f>
        <v>46562</v>
      </c>
      <c r="C179" s="20" t="str">
        <f>IF(A179="","",IF(COUNTIF('Festivos'!$A$5:$A$84,A179)&gt;0,"Festivo",IF(WEEKDAY(A179,2)&gt;5,"Fin de semana","Laborable")))</f>
        <v>Laborable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IF(C179="Laborable",'Ajustes'!$B$6,0)</f>
        <v>8</v>
      </c>
      <c r="J179" s="22">
        <f>H179+IF(OR(G179="Vacaciones",G179="Baja médica",G179="Médico",G179="Compensación de horas",G179="Viaje de trabajo"),I179,IF(G179="Media jornada de vacaciones",I179/2,0))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IF(YEAR(DATE('Ajustes'!$B$5,1,1)+175)='Ajustes'!$B$5,DATE('Ajustes'!$B$5,1,1)+175,"")</f>
        <v>46563</v>
      </c>
      <c r="B180" s="19">
        <f>A180</f>
        <v>46563</v>
      </c>
      <c r="C180" s="20" t="str">
        <f>IF(A180="","",IF(COUNTIF('Festivos'!$A$5:$A$84,A180)&gt;0,"Festivo",IF(WEEKDAY(A180,2)&gt;5,"Fin de semana","Laborable")))</f>
        <v>Laborable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IF(C180="Laborable",'Ajustes'!$B$6,0)</f>
        <v>8</v>
      </c>
      <c r="J180" s="22">
        <f>H180+IF(OR(G180="Vacaciones",G180="Baja médica",G180="Médico",G180="Compensación de horas",G180="Viaje de trabajo"),I180,IF(G180="Media jornada de vacaciones",I180/2,0))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IF(YEAR(DATE('Ajustes'!$B$5,1,1)+176)='Ajustes'!$B$5,DATE('Ajustes'!$B$5,1,1)+176,"")</f>
        <v>46564</v>
      </c>
      <c r="B181" s="19">
        <f>A181</f>
        <v>46564</v>
      </c>
      <c r="C181" s="20" t="str">
        <f>IF(A181="","",IF(COUNTIF('Festivos'!$A$5:$A$84,A181)&gt;0,"Festivo",IF(WEEKDAY(A181,2)&gt;5,"Fin de semana","Laborable")))</f>
        <v>Fin de semana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IF(C181="Laborable",'Ajustes'!$B$6,0)</f>
        <v>0</v>
      </c>
      <c r="J181" s="22">
        <f>H181+IF(OR(G181="Vacaciones",G181="Baja médica",G181="Médico",G181="Compensación de horas",G181="Viaje de trabajo"),I181,IF(G181="Media jornada de vacaciones",I181/2,0))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IF(YEAR(DATE('Ajustes'!$B$5,1,1)+177)='Ajustes'!$B$5,DATE('Ajustes'!$B$5,1,1)+177,"")</f>
        <v>46565</v>
      </c>
      <c r="B182" s="19">
        <f>A182</f>
        <v>46565</v>
      </c>
      <c r="C182" s="20" t="str">
        <f>IF(A182="","",IF(COUNTIF('Festivos'!$A$5:$A$84,A182)&gt;0,"Festivo",IF(WEEKDAY(A182,2)&gt;5,"Fin de semana","Laborable")))</f>
        <v>Fin de semana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IF(C182="Laborable",'Ajustes'!$B$6,0)</f>
        <v>0</v>
      </c>
      <c r="J182" s="22">
        <f>H182+IF(OR(G182="Vacaciones",G182="Baja médica",G182="Médico",G182="Compensación de horas",G182="Viaje de trabajo"),I182,IF(G182="Media jornada de vacaciones",I182/2,0))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IF(YEAR(DATE('Ajustes'!$B$5,1,1)+178)='Ajustes'!$B$5,DATE('Ajustes'!$B$5,1,1)+178,"")</f>
        <v>46566</v>
      </c>
      <c r="B183" s="19">
        <f>A183</f>
        <v>46566</v>
      </c>
      <c r="C183" s="20" t="str">
        <f>IF(A183="","",IF(COUNTIF('Festivos'!$A$5:$A$84,A183)&gt;0,"Festivo",IF(WEEKDAY(A183,2)&gt;5,"Fin de semana","Laborable")))</f>
        <v>Laborable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IF(C183="Laborable",'Ajustes'!$B$6,0)</f>
        <v>8</v>
      </c>
      <c r="J183" s="22">
        <f>H183+IF(OR(G183="Vacaciones",G183="Baja médica",G183="Médico",G183="Compensación de horas",G183="Viaje de trabajo"),I183,IF(G183="Media jornada de vacaciones",I183/2,0))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IF(YEAR(DATE('Ajustes'!$B$5,1,1)+179)='Ajustes'!$B$5,DATE('Ajustes'!$B$5,1,1)+179,"")</f>
        <v>46567</v>
      </c>
      <c r="B184" s="19">
        <f>A184</f>
        <v>46567</v>
      </c>
      <c r="C184" s="20" t="str">
        <f>IF(A184="","",IF(COUNTIF('Festivos'!$A$5:$A$84,A184)&gt;0,"Festivo",IF(WEEKDAY(A184,2)&gt;5,"Fin de semana","Laborable")))</f>
        <v>Laborable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IF(C184="Laborable",'Ajustes'!$B$6,0)</f>
        <v>8</v>
      </c>
      <c r="J184" s="22">
        <f>H184+IF(OR(G184="Vacaciones",G184="Baja médica",G184="Médico",G184="Compensación de horas",G184="Viaje de trabajo"),I184,IF(G184="Media jornada de vacaciones",I184/2,0))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IF(YEAR(DATE('Ajustes'!$B$5,1,1)+180)='Ajustes'!$B$5,DATE('Ajustes'!$B$5,1,1)+180,"")</f>
        <v>46568</v>
      </c>
      <c r="B185" s="19">
        <f>A185</f>
        <v>46568</v>
      </c>
      <c r="C185" s="20" t="str">
        <f>IF(A185="","",IF(COUNTIF('Festivos'!$A$5:$A$84,A185)&gt;0,"Festivo",IF(WEEKDAY(A185,2)&gt;5,"Fin de semana","Laborable")))</f>
        <v>Laborable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IF(C185="Laborable",'Ajustes'!$B$6,0)</f>
        <v>8</v>
      </c>
      <c r="J185" s="22">
        <f>H185+IF(OR(G185="Vacaciones",G185="Baja médica",G185="Médico",G185="Compensación de horas",G185="Viaje de trabajo"),I185,IF(G185="Media jornada de vacaciones",I185/2,0))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IF(YEAR(DATE('Ajustes'!$B$5,1,1)+181)='Ajustes'!$B$5,DATE('Ajustes'!$B$5,1,1)+181,"")</f>
        <v>46569</v>
      </c>
      <c r="B186" s="19">
        <f>A186</f>
        <v>46569</v>
      </c>
      <c r="C186" s="20" t="str">
        <f>IF(A186="","",IF(COUNTIF('Festivos'!$A$5:$A$84,A186)&gt;0,"Festivo",IF(WEEKDAY(A186,2)&gt;5,"Fin de semana","Laborable")))</f>
        <v>Laborable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IF(C186="Laborable",'Ajustes'!$B$6,0)</f>
        <v>8</v>
      </c>
      <c r="J186" s="22">
        <f>H186+IF(OR(G186="Vacaciones",G186="Baja médica",G186="Médico",G186="Compensación de horas",G186="Viaje de trabajo"),I186,IF(G186="Media jornada de vacaciones",I186/2,0))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IF(YEAR(DATE('Ajustes'!$B$5,1,1)+182)='Ajustes'!$B$5,DATE('Ajustes'!$B$5,1,1)+182,"")</f>
        <v>46570</v>
      </c>
      <c r="B187" s="19">
        <f>A187</f>
        <v>46570</v>
      </c>
      <c r="C187" s="20" t="str">
        <f>IF(A187="","",IF(COUNTIF('Festivos'!$A$5:$A$84,A187)&gt;0,"Festivo",IF(WEEKDAY(A187,2)&gt;5,"Fin de semana","Laborable")))</f>
        <v>Laborable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IF(C187="Laborable",'Ajustes'!$B$6,0)</f>
        <v>8</v>
      </c>
      <c r="J187" s="22">
        <f>H187+IF(OR(G187="Vacaciones",G187="Baja médica",G187="Médico",G187="Compensación de horas",G187="Viaje de trabajo"),I187,IF(G187="Media jornada de vacaciones",I187/2,0))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IF(YEAR(DATE('Ajustes'!$B$5,1,1)+183)='Ajustes'!$B$5,DATE('Ajustes'!$B$5,1,1)+183,"")</f>
        <v>46571</v>
      </c>
      <c r="B188" s="19">
        <f>A188</f>
        <v>46571</v>
      </c>
      <c r="C188" s="20" t="str">
        <f>IF(A188="","",IF(COUNTIF('Festivos'!$A$5:$A$84,A188)&gt;0,"Festivo",IF(WEEKDAY(A188,2)&gt;5,"Fin de semana","Laborable")))</f>
        <v>Fin de semana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IF(C188="Laborable",'Ajustes'!$B$6,0)</f>
        <v>0</v>
      </c>
      <c r="J188" s="22">
        <f>H188+IF(OR(G188="Vacaciones",G188="Baja médica",G188="Médico",G188="Compensación de horas",G188="Viaje de trabajo"),I188,IF(G188="Media jornada de vacaciones",I188/2,0))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IF(YEAR(DATE('Ajustes'!$B$5,1,1)+184)='Ajustes'!$B$5,DATE('Ajustes'!$B$5,1,1)+184,"")</f>
        <v>46572</v>
      </c>
      <c r="B189" s="19">
        <f>A189</f>
        <v>46572</v>
      </c>
      <c r="C189" s="20" t="str">
        <f>IF(A189="","",IF(COUNTIF('Festivos'!$A$5:$A$84,A189)&gt;0,"Festivo",IF(WEEKDAY(A189,2)&gt;5,"Fin de semana","Laborable")))</f>
        <v>Fin de semana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IF(C189="Laborable",'Ajustes'!$B$6,0)</f>
        <v>0</v>
      </c>
      <c r="J189" s="22">
        <f>H189+IF(OR(G189="Vacaciones",G189="Baja médica",G189="Médico",G189="Compensación de horas",G189="Viaje de trabajo"),I189,IF(G189="Media jornada de vacaciones",I189/2,0))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IF(YEAR(DATE('Ajustes'!$B$5,1,1)+185)='Ajustes'!$B$5,DATE('Ajustes'!$B$5,1,1)+185,"")</f>
        <v>46573</v>
      </c>
      <c r="B190" s="19">
        <f>A190</f>
        <v>46573</v>
      </c>
      <c r="C190" s="20" t="str">
        <f>IF(A190="","",IF(COUNTIF('Festivos'!$A$5:$A$84,A190)&gt;0,"Festivo",IF(WEEKDAY(A190,2)&gt;5,"Fin de semana","Laborable")))</f>
        <v>Laborable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IF(C190="Laborable",'Ajustes'!$B$6,0)</f>
        <v>8</v>
      </c>
      <c r="J190" s="22">
        <f>H190+IF(OR(G190="Vacaciones",G190="Baja médica",G190="Médico",G190="Compensación de horas",G190="Viaje de trabajo"),I190,IF(G190="Media jornada de vacaciones",I190/2,0))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IF(YEAR(DATE('Ajustes'!$B$5,1,1)+186)='Ajustes'!$B$5,DATE('Ajustes'!$B$5,1,1)+186,"")</f>
        <v>46574</v>
      </c>
      <c r="B191" s="19">
        <f>A191</f>
        <v>46574</v>
      </c>
      <c r="C191" s="20" t="str">
        <f>IF(A191="","",IF(COUNTIF('Festivos'!$A$5:$A$84,A191)&gt;0,"Festivo",IF(WEEKDAY(A191,2)&gt;5,"Fin de semana","Laborable")))</f>
        <v>Laborable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IF(C191="Laborable",'Ajustes'!$B$6,0)</f>
        <v>8</v>
      </c>
      <c r="J191" s="22">
        <f>H191+IF(OR(G191="Vacaciones",G191="Baja médica",G191="Médico",G191="Compensación de horas",G191="Viaje de trabajo"),I191,IF(G191="Media jornada de vacaciones",I191/2,0))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IF(YEAR(DATE('Ajustes'!$B$5,1,1)+187)='Ajustes'!$B$5,DATE('Ajustes'!$B$5,1,1)+187,"")</f>
        <v>46575</v>
      </c>
      <c r="B192" s="19">
        <f>A192</f>
        <v>46575</v>
      </c>
      <c r="C192" s="20" t="str">
        <f>IF(A192="","",IF(COUNTIF('Festivos'!$A$5:$A$84,A192)&gt;0,"Festivo",IF(WEEKDAY(A192,2)&gt;5,"Fin de semana","Laborable")))</f>
        <v>Laborable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IF(C192="Laborable",'Ajustes'!$B$6,0)</f>
        <v>8</v>
      </c>
      <c r="J192" s="22">
        <f>H192+IF(OR(G192="Vacaciones",G192="Baja médica",G192="Médico",G192="Compensación de horas",G192="Viaje de trabajo"),I192,IF(G192="Media jornada de vacaciones",I192/2,0))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IF(YEAR(DATE('Ajustes'!$B$5,1,1)+188)='Ajustes'!$B$5,DATE('Ajustes'!$B$5,1,1)+188,"")</f>
        <v>46576</v>
      </c>
      <c r="B193" s="19">
        <f>A193</f>
        <v>46576</v>
      </c>
      <c r="C193" s="20" t="str">
        <f>IF(A193="","",IF(COUNTIF('Festivos'!$A$5:$A$84,A193)&gt;0,"Festivo",IF(WEEKDAY(A193,2)&gt;5,"Fin de semana","Laborable")))</f>
        <v>Laborable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IF(C193="Laborable",'Ajustes'!$B$6,0)</f>
        <v>8</v>
      </c>
      <c r="J193" s="22">
        <f>H193+IF(OR(G193="Vacaciones",G193="Baja médica",G193="Médico",G193="Compensación de horas",G193="Viaje de trabajo"),I193,IF(G193="Media jornada de vacaciones",I193/2,0))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IF(YEAR(DATE('Ajustes'!$B$5,1,1)+189)='Ajustes'!$B$5,DATE('Ajustes'!$B$5,1,1)+189,"")</f>
        <v>46577</v>
      </c>
      <c r="B194" s="19">
        <f>A194</f>
        <v>46577</v>
      </c>
      <c r="C194" s="20" t="str">
        <f>IF(A194="","",IF(COUNTIF('Festivos'!$A$5:$A$84,A194)&gt;0,"Festivo",IF(WEEKDAY(A194,2)&gt;5,"Fin de semana","Laborable")))</f>
        <v>Laborable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IF(C194="Laborable",'Ajustes'!$B$6,0)</f>
        <v>8</v>
      </c>
      <c r="J194" s="22">
        <f>H194+IF(OR(G194="Vacaciones",G194="Baja médica",G194="Médico",G194="Compensación de horas",G194="Viaje de trabajo"),I194,IF(G194="Media jornada de vacaciones",I194/2,0))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IF(YEAR(DATE('Ajustes'!$B$5,1,1)+190)='Ajustes'!$B$5,DATE('Ajustes'!$B$5,1,1)+190,"")</f>
        <v>46578</v>
      </c>
      <c r="B195" s="19">
        <f>A195</f>
        <v>46578</v>
      </c>
      <c r="C195" s="20" t="str">
        <f>IF(A195="","",IF(COUNTIF('Festivos'!$A$5:$A$84,A195)&gt;0,"Festivo",IF(WEEKDAY(A195,2)&gt;5,"Fin de semana","Laborable")))</f>
        <v>Fin de semana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IF(C195="Laborable",'Ajustes'!$B$6,0)</f>
        <v>0</v>
      </c>
      <c r="J195" s="22">
        <f>H195+IF(OR(G195="Vacaciones",G195="Baja médica",G195="Médico",G195="Compensación de horas",G195="Viaje de trabajo"),I195,IF(G195="Media jornada de vacaciones",I195/2,0))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IF(YEAR(DATE('Ajustes'!$B$5,1,1)+191)='Ajustes'!$B$5,DATE('Ajustes'!$B$5,1,1)+191,"")</f>
        <v>46579</v>
      </c>
      <c r="B196" s="19">
        <f>A196</f>
        <v>46579</v>
      </c>
      <c r="C196" s="20" t="str">
        <f>IF(A196="","",IF(COUNTIF('Festivos'!$A$5:$A$84,A196)&gt;0,"Festivo",IF(WEEKDAY(A196,2)&gt;5,"Fin de semana","Laborable")))</f>
        <v>Fin de semana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IF(C196="Laborable",'Ajustes'!$B$6,0)</f>
        <v>0</v>
      </c>
      <c r="J196" s="22">
        <f>H196+IF(OR(G196="Vacaciones",G196="Baja médica",G196="Médico",G196="Compensación de horas",G196="Viaje de trabajo"),I196,IF(G196="Media jornada de vacaciones",I196/2,0))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IF(YEAR(DATE('Ajustes'!$B$5,1,1)+192)='Ajustes'!$B$5,DATE('Ajustes'!$B$5,1,1)+192,"")</f>
        <v>46580</v>
      </c>
      <c r="B197" s="19">
        <f>A197</f>
        <v>46580</v>
      </c>
      <c r="C197" s="20" t="str">
        <f>IF(A197="","",IF(COUNTIF('Festivos'!$A$5:$A$84,A197)&gt;0,"Festivo",IF(WEEKDAY(A197,2)&gt;5,"Fin de semana","Laborable")))</f>
        <v>Laborable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IF(C197="Laborable",'Ajustes'!$B$6,0)</f>
        <v>8</v>
      </c>
      <c r="J197" s="22">
        <f>H197+IF(OR(G197="Vacaciones",G197="Baja médica",G197="Médico",G197="Compensación de horas",G197="Viaje de trabajo"),I197,IF(G197="Media jornada de vacaciones",I197/2,0))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IF(YEAR(DATE('Ajustes'!$B$5,1,1)+193)='Ajustes'!$B$5,DATE('Ajustes'!$B$5,1,1)+193,"")</f>
        <v>46581</v>
      </c>
      <c r="B198" s="19">
        <f>A198</f>
        <v>46581</v>
      </c>
      <c r="C198" s="20" t="str">
        <f>IF(A198="","",IF(COUNTIF('Festivos'!$A$5:$A$84,A198)&gt;0,"Festivo",IF(WEEKDAY(A198,2)&gt;5,"Fin de semana","Laborable")))</f>
        <v>Laborable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IF(C198="Laborable",'Ajustes'!$B$6,0)</f>
        <v>8</v>
      </c>
      <c r="J198" s="22">
        <f>H198+IF(OR(G198="Vacaciones",G198="Baja médica",G198="Médico",G198="Compensación de horas",G198="Viaje de trabajo"),I198,IF(G198="Media jornada de vacaciones",I198/2,0))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IF(YEAR(DATE('Ajustes'!$B$5,1,1)+194)='Ajustes'!$B$5,DATE('Ajustes'!$B$5,1,1)+194,"")</f>
        <v>46582</v>
      </c>
      <c r="B199" s="19">
        <f>A199</f>
        <v>46582</v>
      </c>
      <c r="C199" s="20" t="str">
        <f>IF(A199="","",IF(COUNTIF('Festivos'!$A$5:$A$84,A199)&gt;0,"Festivo",IF(WEEKDAY(A199,2)&gt;5,"Fin de semana","Laborable")))</f>
        <v>Laborable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IF(C199="Laborable",'Ajustes'!$B$6,0)</f>
        <v>8</v>
      </c>
      <c r="J199" s="22">
        <f>H199+IF(OR(G199="Vacaciones",G199="Baja médica",G199="Médico",G199="Compensación de horas",G199="Viaje de trabajo"),I199,IF(G199="Media jornada de vacaciones",I199/2,0))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IF(YEAR(DATE('Ajustes'!$B$5,1,1)+195)='Ajustes'!$B$5,DATE('Ajustes'!$B$5,1,1)+195,"")</f>
        <v>46583</v>
      </c>
      <c r="B200" s="19">
        <f>A200</f>
        <v>46583</v>
      </c>
      <c r="C200" s="20" t="str">
        <f>IF(A200="","",IF(COUNTIF('Festivos'!$A$5:$A$84,A200)&gt;0,"Festivo",IF(WEEKDAY(A200,2)&gt;5,"Fin de semana","Laborable")))</f>
        <v>Laborable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IF(C200="Laborable",'Ajustes'!$B$6,0)</f>
        <v>8</v>
      </c>
      <c r="J200" s="22">
        <f>H200+IF(OR(G200="Vacaciones",G200="Baja médica",G200="Médico",G200="Compensación de horas",G200="Viaje de trabajo"),I200,IF(G200="Media jornada de vacaciones",I200/2,0))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IF(YEAR(DATE('Ajustes'!$B$5,1,1)+196)='Ajustes'!$B$5,DATE('Ajustes'!$B$5,1,1)+196,"")</f>
        <v>46584</v>
      </c>
      <c r="B201" s="19">
        <f>A201</f>
        <v>46584</v>
      </c>
      <c r="C201" s="20" t="str">
        <f>IF(A201="","",IF(COUNTIF('Festivos'!$A$5:$A$84,A201)&gt;0,"Festivo",IF(WEEKDAY(A201,2)&gt;5,"Fin de semana","Laborable")))</f>
        <v>Laborable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IF(C201="Laborable",'Ajustes'!$B$6,0)</f>
        <v>8</v>
      </c>
      <c r="J201" s="22">
        <f>H201+IF(OR(G201="Vacaciones",G201="Baja médica",G201="Médico",G201="Compensación de horas",G201="Viaje de trabajo"),I201,IF(G201="Media jornada de vacaciones",I201/2,0))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IF(YEAR(DATE('Ajustes'!$B$5,1,1)+197)='Ajustes'!$B$5,DATE('Ajustes'!$B$5,1,1)+197,"")</f>
        <v>46585</v>
      </c>
      <c r="B202" s="19">
        <f>A202</f>
        <v>46585</v>
      </c>
      <c r="C202" s="20" t="str">
        <f>IF(A202="","",IF(COUNTIF('Festivos'!$A$5:$A$84,A202)&gt;0,"Festivo",IF(WEEKDAY(A202,2)&gt;5,"Fin de semana","Laborable")))</f>
        <v>Fin de semana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IF(C202="Laborable",'Ajustes'!$B$6,0)</f>
        <v>0</v>
      </c>
      <c r="J202" s="22">
        <f>H202+IF(OR(G202="Vacaciones",G202="Baja médica",G202="Médico",G202="Compensación de horas",G202="Viaje de trabajo"),I202,IF(G202="Media jornada de vacaciones",I202/2,0))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IF(YEAR(DATE('Ajustes'!$B$5,1,1)+198)='Ajustes'!$B$5,DATE('Ajustes'!$B$5,1,1)+198,"")</f>
        <v>46586</v>
      </c>
      <c r="B203" s="19">
        <f>A203</f>
        <v>46586</v>
      </c>
      <c r="C203" s="20" t="str">
        <f>IF(A203="","",IF(COUNTIF('Festivos'!$A$5:$A$84,A203)&gt;0,"Festivo",IF(WEEKDAY(A203,2)&gt;5,"Fin de semana","Laborable")))</f>
        <v>Fin de semana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IF(C203="Laborable",'Ajustes'!$B$6,0)</f>
        <v>0</v>
      </c>
      <c r="J203" s="22">
        <f>H203+IF(OR(G203="Vacaciones",G203="Baja médica",G203="Médico",G203="Compensación de horas",G203="Viaje de trabajo"),I203,IF(G203="Media jornada de vacaciones",I203/2,0))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IF(YEAR(DATE('Ajustes'!$B$5,1,1)+199)='Ajustes'!$B$5,DATE('Ajustes'!$B$5,1,1)+199,"")</f>
        <v>46587</v>
      </c>
      <c r="B204" s="19">
        <f>A204</f>
        <v>46587</v>
      </c>
      <c r="C204" s="20" t="str">
        <f>IF(A204="","",IF(COUNTIF('Festivos'!$A$5:$A$84,A204)&gt;0,"Festivo",IF(WEEKDAY(A204,2)&gt;5,"Fin de semana","Laborable")))</f>
        <v>Laborable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IF(C204="Laborable",'Ajustes'!$B$6,0)</f>
        <v>8</v>
      </c>
      <c r="J204" s="22">
        <f>H204+IF(OR(G204="Vacaciones",G204="Baja médica",G204="Médico",G204="Compensación de horas",G204="Viaje de trabajo"),I204,IF(G204="Media jornada de vacaciones",I204/2,0))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IF(YEAR(DATE('Ajustes'!$B$5,1,1)+200)='Ajustes'!$B$5,DATE('Ajustes'!$B$5,1,1)+200,"")</f>
        <v>46588</v>
      </c>
      <c r="B205" s="19">
        <f>A205</f>
        <v>46588</v>
      </c>
      <c r="C205" s="20" t="str">
        <f>IF(A205="","",IF(COUNTIF('Festivos'!$A$5:$A$84,A205)&gt;0,"Festivo",IF(WEEKDAY(A205,2)&gt;5,"Fin de semana","Laborable")))</f>
        <v>Laborable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IF(C205="Laborable",'Ajustes'!$B$6,0)</f>
        <v>8</v>
      </c>
      <c r="J205" s="22">
        <f>H205+IF(OR(G205="Vacaciones",G205="Baja médica",G205="Médico",G205="Compensación de horas",G205="Viaje de trabajo"),I205,IF(G205="Media jornada de vacaciones",I205/2,0))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IF(YEAR(DATE('Ajustes'!$B$5,1,1)+201)='Ajustes'!$B$5,DATE('Ajustes'!$B$5,1,1)+201,"")</f>
        <v>46589</v>
      </c>
      <c r="B206" s="19">
        <f>A206</f>
        <v>46589</v>
      </c>
      <c r="C206" s="20" t="str">
        <f>IF(A206="","",IF(COUNTIF('Festivos'!$A$5:$A$84,A206)&gt;0,"Festivo",IF(WEEKDAY(A206,2)&gt;5,"Fin de semana","Laborable")))</f>
        <v>Laborable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IF(C206="Laborable",'Ajustes'!$B$6,0)</f>
        <v>8</v>
      </c>
      <c r="J206" s="22">
        <f>H206+IF(OR(G206="Vacaciones",G206="Baja médica",G206="Médico",G206="Compensación de horas",G206="Viaje de trabajo"),I206,IF(G206="Media jornada de vacaciones",I206/2,0))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IF(YEAR(DATE('Ajustes'!$B$5,1,1)+202)='Ajustes'!$B$5,DATE('Ajustes'!$B$5,1,1)+202,"")</f>
        <v>46590</v>
      </c>
      <c r="B207" s="19">
        <f>A207</f>
        <v>46590</v>
      </c>
      <c r="C207" s="20" t="str">
        <f>IF(A207="","",IF(COUNTIF('Festivos'!$A$5:$A$84,A207)&gt;0,"Festivo",IF(WEEKDAY(A207,2)&gt;5,"Fin de semana","Laborable")))</f>
        <v>Laborable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IF(C207="Laborable",'Ajustes'!$B$6,0)</f>
        <v>8</v>
      </c>
      <c r="J207" s="22">
        <f>H207+IF(OR(G207="Vacaciones",G207="Baja médica",G207="Médico",G207="Compensación de horas",G207="Viaje de trabajo"),I207,IF(G207="Media jornada de vacaciones",I207/2,0))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IF(YEAR(DATE('Ajustes'!$B$5,1,1)+203)='Ajustes'!$B$5,DATE('Ajustes'!$B$5,1,1)+203,"")</f>
        <v>46591</v>
      </c>
      <c r="B208" s="19">
        <f>A208</f>
        <v>46591</v>
      </c>
      <c r="C208" s="20" t="str">
        <f>IF(A208="","",IF(COUNTIF('Festivos'!$A$5:$A$84,A208)&gt;0,"Festivo",IF(WEEKDAY(A208,2)&gt;5,"Fin de semana","Laborable")))</f>
        <v>Laborable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IF(C208="Laborable",'Ajustes'!$B$6,0)</f>
        <v>8</v>
      </c>
      <c r="J208" s="22">
        <f>H208+IF(OR(G208="Vacaciones",G208="Baja médica",G208="Médico",G208="Compensación de horas",G208="Viaje de trabajo"),I208,IF(G208="Media jornada de vacaciones",I208/2,0))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IF(YEAR(DATE('Ajustes'!$B$5,1,1)+204)='Ajustes'!$B$5,DATE('Ajustes'!$B$5,1,1)+204,"")</f>
        <v>46592</v>
      </c>
      <c r="B209" s="19">
        <f>A209</f>
        <v>46592</v>
      </c>
      <c r="C209" s="20" t="str">
        <f>IF(A209="","",IF(COUNTIF('Festivos'!$A$5:$A$84,A209)&gt;0,"Festivo",IF(WEEKDAY(A209,2)&gt;5,"Fin de semana","Laborable")))</f>
        <v>Fin de semana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IF(C209="Laborable",'Ajustes'!$B$6,0)</f>
        <v>0</v>
      </c>
      <c r="J209" s="22">
        <f>H209+IF(OR(G209="Vacaciones",G209="Baja médica",G209="Médico",G209="Compensación de horas",G209="Viaje de trabajo"),I209,IF(G209="Media jornada de vacaciones",I209/2,0))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IF(YEAR(DATE('Ajustes'!$B$5,1,1)+205)='Ajustes'!$B$5,DATE('Ajustes'!$B$5,1,1)+205,"")</f>
        <v>46593</v>
      </c>
      <c r="B210" s="19">
        <f>A210</f>
        <v>46593</v>
      </c>
      <c r="C210" s="20" t="str">
        <f>IF(A210="","",IF(COUNTIF('Festivos'!$A$5:$A$84,A210)&gt;0,"Festivo",IF(WEEKDAY(A210,2)&gt;5,"Fin de semana","Laborable")))</f>
        <v>Fin de semana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IF(C210="Laborable",'Ajustes'!$B$6,0)</f>
        <v>0</v>
      </c>
      <c r="J210" s="22">
        <f>H210+IF(OR(G210="Vacaciones",G210="Baja médica",G210="Médico",G210="Compensación de horas",G210="Viaje de trabajo"),I210,IF(G210="Media jornada de vacaciones",I210/2,0))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IF(YEAR(DATE('Ajustes'!$B$5,1,1)+206)='Ajustes'!$B$5,DATE('Ajustes'!$B$5,1,1)+206,"")</f>
        <v>46594</v>
      </c>
      <c r="B211" s="19">
        <f>A211</f>
        <v>46594</v>
      </c>
      <c r="C211" s="20" t="str">
        <f>IF(A211="","",IF(COUNTIF('Festivos'!$A$5:$A$84,A211)&gt;0,"Festivo",IF(WEEKDAY(A211,2)&gt;5,"Fin de semana","Laborable")))</f>
        <v>Laborable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IF(C211="Laborable",'Ajustes'!$B$6,0)</f>
        <v>8</v>
      </c>
      <c r="J211" s="22">
        <f>H211+IF(OR(G211="Vacaciones",G211="Baja médica",G211="Médico",G211="Compensación de horas",G211="Viaje de trabajo"),I211,IF(G211="Media jornada de vacaciones",I211/2,0))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IF(YEAR(DATE('Ajustes'!$B$5,1,1)+207)='Ajustes'!$B$5,DATE('Ajustes'!$B$5,1,1)+207,"")</f>
        <v>46595</v>
      </c>
      <c r="B212" s="19">
        <f>A212</f>
        <v>46595</v>
      </c>
      <c r="C212" s="20" t="str">
        <f>IF(A212="","",IF(COUNTIF('Festivos'!$A$5:$A$84,A212)&gt;0,"Festivo",IF(WEEKDAY(A212,2)&gt;5,"Fin de semana","Laborable")))</f>
        <v>Laborable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IF(C212="Laborable",'Ajustes'!$B$6,0)</f>
        <v>8</v>
      </c>
      <c r="J212" s="22">
        <f>H212+IF(OR(G212="Vacaciones",G212="Baja médica",G212="Médico",G212="Compensación de horas",G212="Viaje de trabajo"),I212,IF(G212="Media jornada de vacaciones",I212/2,0))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IF(YEAR(DATE('Ajustes'!$B$5,1,1)+208)='Ajustes'!$B$5,DATE('Ajustes'!$B$5,1,1)+208,"")</f>
        <v>46596</v>
      </c>
      <c r="B213" s="19">
        <f>A213</f>
        <v>46596</v>
      </c>
      <c r="C213" s="20" t="str">
        <f>IF(A213="","",IF(COUNTIF('Festivos'!$A$5:$A$84,A213)&gt;0,"Festivo",IF(WEEKDAY(A213,2)&gt;5,"Fin de semana","Laborable")))</f>
        <v>Laborable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IF(C213="Laborable",'Ajustes'!$B$6,0)</f>
        <v>8</v>
      </c>
      <c r="J213" s="22">
        <f>H213+IF(OR(G213="Vacaciones",G213="Baja médica",G213="Médico",G213="Compensación de horas",G213="Viaje de trabajo"),I213,IF(G213="Media jornada de vacaciones",I213/2,0))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IF(YEAR(DATE('Ajustes'!$B$5,1,1)+209)='Ajustes'!$B$5,DATE('Ajustes'!$B$5,1,1)+209,"")</f>
        <v>46597</v>
      </c>
      <c r="B214" s="19">
        <f>A214</f>
        <v>46597</v>
      </c>
      <c r="C214" s="20" t="str">
        <f>IF(A214="","",IF(COUNTIF('Festivos'!$A$5:$A$84,A214)&gt;0,"Festivo",IF(WEEKDAY(A214,2)&gt;5,"Fin de semana","Laborable")))</f>
        <v>Laborable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IF(C214="Laborable",'Ajustes'!$B$6,0)</f>
        <v>8</v>
      </c>
      <c r="J214" s="22">
        <f>H214+IF(OR(G214="Vacaciones",G214="Baja médica",G214="Médico",G214="Compensación de horas",G214="Viaje de trabajo"),I214,IF(G214="Media jornada de vacaciones",I214/2,0))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IF(YEAR(DATE('Ajustes'!$B$5,1,1)+210)='Ajustes'!$B$5,DATE('Ajustes'!$B$5,1,1)+210,"")</f>
        <v>46598</v>
      </c>
      <c r="B215" s="19">
        <f>A215</f>
        <v>46598</v>
      </c>
      <c r="C215" s="20" t="str">
        <f>IF(A215="","",IF(COUNTIF('Festivos'!$A$5:$A$84,A215)&gt;0,"Festivo",IF(WEEKDAY(A215,2)&gt;5,"Fin de semana","Laborable")))</f>
        <v>Laborable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IF(C215="Laborable",'Ajustes'!$B$6,0)</f>
        <v>8</v>
      </c>
      <c r="J215" s="22">
        <f>H215+IF(OR(G215="Vacaciones",G215="Baja médica",G215="Médico",G215="Compensación de horas",G215="Viaje de trabajo"),I215,IF(G215="Media jornada de vacaciones",I215/2,0))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IF(YEAR(DATE('Ajustes'!$B$5,1,1)+211)='Ajustes'!$B$5,DATE('Ajustes'!$B$5,1,1)+211,"")</f>
        <v>46599</v>
      </c>
      <c r="B216" s="19">
        <f>A216</f>
        <v>46599</v>
      </c>
      <c r="C216" s="20" t="str">
        <f>IF(A216="","",IF(COUNTIF('Festivos'!$A$5:$A$84,A216)&gt;0,"Festivo",IF(WEEKDAY(A216,2)&gt;5,"Fin de semana","Laborable")))</f>
        <v>Fin de semana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IF(C216="Laborable",'Ajustes'!$B$6,0)</f>
        <v>0</v>
      </c>
      <c r="J216" s="22">
        <f>H216+IF(OR(G216="Vacaciones",G216="Baja médica",G216="Médico",G216="Compensación de horas",G216="Viaje de trabajo"),I216,IF(G216="Media jornada de vacaciones",I216/2,0))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IF(YEAR(DATE('Ajustes'!$B$5,1,1)+212)='Ajustes'!$B$5,DATE('Ajustes'!$B$5,1,1)+212,"")</f>
        <v>46600</v>
      </c>
      <c r="B217" s="19">
        <f>A217</f>
        <v>46600</v>
      </c>
      <c r="C217" s="20" t="str">
        <f>IF(A217="","",IF(COUNTIF('Festivos'!$A$5:$A$84,A217)&gt;0,"Festivo",IF(WEEKDAY(A217,2)&gt;5,"Fin de semana","Laborable")))</f>
        <v>Fin de semana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IF(C217="Laborable",'Ajustes'!$B$6,0)</f>
        <v>0</v>
      </c>
      <c r="J217" s="22">
        <f>H217+IF(OR(G217="Vacaciones",G217="Baja médica",G217="Médico",G217="Compensación de horas",G217="Viaje de trabajo"),I217,IF(G217="Media jornada de vacaciones",I217/2,0))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IF(YEAR(DATE('Ajustes'!$B$5,1,1)+213)='Ajustes'!$B$5,DATE('Ajustes'!$B$5,1,1)+213,"")</f>
        <v>46601</v>
      </c>
      <c r="B218" s="19">
        <f>A218</f>
        <v>46601</v>
      </c>
      <c r="C218" s="20" t="str">
        <f>IF(A218="","",IF(COUNTIF('Festivos'!$A$5:$A$84,A218)&gt;0,"Festivo",IF(WEEKDAY(A218,2)&gt;5,"Fin de semana","Laborable")))</f>
        <v>Laborable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IF(C218="Laborable",'Ajustes'!$B$6,0)</f>
        <v>8</v>
      </c>
      <c r="J218" s="22">
        <f>H218+IF(OR(G218="Vacaciones",G218="Baja médica",G218="Médico",G218="Compensación de horas",G218="Viaje de trabajo"),I218,IF(G218="Media jornada de vacaciones",I218/2,0))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IF(YEAR(DATE('Ajustes'!$B$5,1,1)+214)='Ajustes'!$B$5,DATE('Ajustes'!$B$5,1,1)+214,"")</f>
        <v>46602</v>
      </c>
      <c r="B219" s="19">
        <f>A219</f>
        <v>46602</v>
      </c>
      <c r="C219" s="20" t="str">
        <f>IF(A219="","",IF(COUNTIF('Festivos'!$A$5:$A$84,A219)&gt;0,"Festivo",IF(WEEKDAY(A219,2)&gt;5,"Fin de semana","Laborable")))</f>
        <v>Laborable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IF(C219="Laborable",'Ajustes'!$B$6,0)</f>
        <v>8</v>
      </c>
      <c r="J219" s="22">
        <f>H219+IF(OR(G219="Vacaciones",G219="Baja médica",G219="Médico",G219="Compensación de horas",G219="Viaje de trabajo"),I219,IF(G219="Media jornada de vacaciones",I219/2,0))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IF(YEAR(DATE('Ajustes'!$B$5,1,1)+215)='Ajustes'!$B$5,DATE('Ajustes'!$B$5,1,1)+215,"")</f>
        <v>46603</v>
      </c>
      <c r="B220" s="19">
        <f>A220</f>
        <v>46603</v>
      </c>
      <c r="C220" s="20" t="str">
        <f>IF(A220="","",IF(COUNTIF('Festivos'!$A$5:$A$84,A220)&gt;0,"Festivo",IF(WEEKDAY(A220,2)&gt;5,"Fin de semana","Laborable")))</f>
        <v>Laborable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IF(C220="Laborable",'Ajustes'!$B$6,0)</f>
        <v>8</v>
      </c>
      <c r="J220" s="22">
        <f>H220+IF(OR(G220="Vacaciones",G220="Baja médica",G220="Médico",G220="Compensación de horas",G220="Viaje de trabajo"),I220,IF(G220="Media jornada de vacaciones",I220/2,0))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IF(YEAR(DATE('Ajustes'!$B$5,1,1)+216)='Ajustes'!$B$5,DATE('Ajustes'!$B$5,1,1)+216,"")</f>
        <v>46604</v>
      </c>
      <c r="B221" s="19">
        <f>A221</f>
        <v>46604</v>
      </c>
      <c r="C221" s="20" t="str">
        <f>IF(A221="","",IF(COUNTIF('Festivos'!$A$5:$A$84,A221)&gt;0,"Festivo",IF(WEEKDAY(A221,2)&gt;5,"Fin de semana","Laborable")))</f>
        <v>Laborable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IF(C221="Laborable",'Ajustes'!$B$6,0)</f>
        <v>8</v>
      </c>
      <c r="J221" s="22">
        <f>H221+IF(OR(G221="Vacaciones",G221="Baja médica",G221="Médico",G221="Compensación de horas",G221="Viaje de trabajo"),I221,IF(G221="Media jornada de vacaciones",I221/2,0))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IF(YEAR(DATE('Ajustes'!$B$5,1,1)+217)='Ajustes'!$B$5,DATE('Ajustes'!$B$5,1,1)+217,"")</f>
        <v>46605</v>
      </c>
      <c r="B222" s="19">
        <f>A222</f>
        <v>46605</v>
      </c>
      <c r="C222" s="20" t="str">
        <f>IF(A222="","",IF(COUNTIF('Festivos'!$A$5:$A$84,A222)&gt;0,"Festivo",IF(WEEKDAY(A222,2)&gt;5,"Fin de semana","Laborable")))</f>
        <v>Laborable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IF(C222="Laborable",'Ajustes'!$B$6,0)</f>
        <v>8</v>
      </c>
      <c r="J222" s="22">
        <f>H222+IF(OR(G222="Vacaciones",G222="Baja médica",G222="Médico",G222="Compensación de horas",G222="Viaje de trabajo"),I222,IF(G222="Media jornada de vacaciones",I222/2,0))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IF(YEAR(DATE('Ajustes'!$B$5,1,1)+218)='Ajustes'!$B$5,DATE('Ajustes'!$B$5,1,1)+218,"")</f>
        <v>46606</v>
      </c>
      <c r="B223" s="19">
        <f>A223</f>
        <v>46606</v>
      </c>
      <c r="C223" s="20" t="str">
        <f>IF(A223="","",IF(COUNTIF('Festivos'!$A$5:$A$84,A223)&gt;0,"Festivo",IF(WEEKDAY(A223,2)&gt;5,"Fin de semana","Laborable")))</f>
        <v>Fin de semana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IF(C223="Laborable",'Ajustes'!$B$6,0)</f>
        <v>0</v>
      </c>
      <c r="J223" s="22">
        <f>H223+IF(OR(G223="Vacaciones",G223="Baja médica",G223="Médico",G223="Compensación de horas",G223="Viaje de trabajo"),I223,IF(G223="Media jornada de vacaciones",I223/2,0))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IF(YEAR(DATE('Ajustes'!$B$5,1,1)+219)='Ajustes'!$B$5,DATE('Ajustes'!$B$5,1,1)+219,"")</f>
        <v>46607</v>
      </c>
      <c r="B224" s="19">
        <f>A224</f>
        <v>46607</v>
      </c>
      <c r="C224" s="20" t="str">
        <f>IF(A224="","",IF(COUNTIF('Festivos'!$A$5:$A$84,A224)&gt;0,"Festivo",IF(WEEKDAY(A224,2)&gt;5,"Fin de semana","Laborable")))</f>
        <v>Fin de semana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IF(C224="Laborable",'Ajustes'!$B$6,0)</f>
        <v>0</v>
      </c>
      <c r="J224" s="22">
        <f>H224+IF(OR(G224="Vacaciones",G224="Baja médica",G224="Médico",G224="Compensación de horas",G224="Viaje de trabajo"),I224,IF(G224="Media jornada de vacaciones",I224/2,0))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IF(YEAR(DATE('Ajustes'!$B$5,1,1)+220)='Ajustes'!$B$5,DATE('Ajustes'!$B$5,1,1)+220,"")</f>
        <v>46608</v>
      </c>
      <c r="B225" s="19">
        <f>A225</f>
        <v>46608</v>
      </c>
      <c r="C225" s="20" t="str">
        <f>IF(A225="","",IF(COUNTIF('Festivos'!$A$5:$A$84,A225)&gt;0,"Festivo",IF(WEEKDAY(A225,2)&gt;5,"Fin de semana","Laborable")))</f>
        <v>Laborable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IF(C225="Laborable",'Ajustes'!$B$6,0)</f>
        <v>8</v>
      </c>
      <c r="J225" s="22">
        <f>H225+IF(OR(G225="Vacaciones",G225="Baja médica",G225="Médico",G225="Compensación de horas",G225="Viaje de trabajo"),I225,IF(G225="Media jornada de vacaciones",I225/2,0))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IF(YEAR(DATE('Ajustes'!$B$5,1,1)+221)='Ajustes'!$B$5,DATE('Ajustes'!$B$5,1,1)+221,"")</f>
        <v>46609</v>
      </c>
      <c r="B226" s="19">
        <f>A226</f>
        <v>46609</v>
      </c>
      <c r="C226" s="20" t="str">
        <f>IF(A226="","",IF(COUNTIF('Festivos'!$A$5:$A$84,A226)&gt;0,"Festivo",IF(WEEKDAY(A226,2)&gt;5,"Fin de semana","Laborable")))</f>
        <v>Laborable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IF(C226="Laborable",'Ajustes'!$B$6,0)</f>
        <v>8</v>
      </c>
      <c r="J226" s="22">
        <f>H226+IF(OR(G226="Vacaciones",G226="Baja médica",G226="Médico",G226="Compensación de horas",G226="Viaje de trabajo"),I226,IF(G226="Media jornada de vacaciones",I226/2,0))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IF(YEAR(DATE('Ajustes'!$B$5,1,1)+222)='Ajustes'!$B$5,DATE('Ajustes'!$B$5,1,1)+222,"")</f>
        <v>46610</v>
      </c>
      <c r="B227" s="19">
        <f>A227</f>
        <v>46610</v>
      </c>
      <c r="C227" s="20" t="str">
        <f>IF(A227="","",IF(COUNTIF('Festivos'!$A$5:$A$84,A227)&gt;0,"Festivo",IF(WEEKDAY(A227,2)&gt;5,"Fin de semana","Laborable")))</f>
        <v>Laborable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IF(C227="Laborable",'Ajustes'!$B$6,0)</f>
        <v>8</v>
      </c>
      <c r="J227" s="22">
        <f>H227+IF(OR(G227="Vacaciones",G227="Baja médica",G227="Médico",G227="Compensación de horas",G227="Viaje de trabajo"),I227,IF(G227="Media jornada de vacaciones",I227/2,0))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IF(YEAR(DATE('Ajustes'!$B$5,1,1)+223)='Ajustes'!$B$5,DATE('Ajustes'!$B$5,1,1)+223,"")</f>
        <v>46611</v>
      </c>
      <c r="B228" s="19">
        <f>A228</f>
        <v>46611</v>
      </c>
      <c r="C228" s="20" t="str">
        <f>IF(A228="","",IF(COUNTIF('Festivos'!$A$5:$A$84,A228)&gt;0,"Festivo",IF(WEEKDAY(A228,2)&gt;5,"Fin de semana","Laborable")))</f>
        <v>Laborable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IF(C228="Laborable",'Ajustes'!$B$6,0)</f>
        <v>8</v>
      </c>
      <c r="J228" s="22">
        <f>H228+IF(OR(G228="Vacaciones",G228="Baja médica",G228="Médico",G228="Compensación de horas",G228="Viaje de trabajo"),I228,IF(G228="Media jornada de vacaciones",I228/2,0))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IF(YEAR(DATE('Ajustes'!$B$5,1,1)+224)='Ajustes'!$B$5,DATE('Ajustes'!$B$5,1,1)+224,"")</f>
        <v>46612</v>
      </c>
      <c r="B229" s="19">
        <f>A229</f>
        <v>46612</v>
      </c>
      <c r="C229" s="20" t="str">
        <f>IF(A229="","",IF(COUNTIF('Festivos'!$A$5:$A$84,A229)&gt;0,"Festivo",IF(WEEKDAY(A229,2)&gt;5,"Fin de semana","Laborable")))</f>
        <v>Laborable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IF(C229="Laborable",'Ajustes'!$B$6,0)</f>
        <v>8</v>
      </c>
      <c r="J229" s="22">
        <f>H229+IF(OR(G229="Vacaciones",G229="Baja médica",G229="Médico",G229="Compensación de horas",G229="Viaje de trabajo"),I229,IF(G229="Media jornada de vacaciones",I229/2,0))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IF(YEAR(DATE('Ajustes'!$B$5,1,1)+225)='Ajustes'!$B$5,DATE('Ajustes'!$B$5,1,1)+225,"")</f>
        <v>46613</v>
      </c>
      <c r="B230" s="19">
        <f>A230</f>
        <v>46613</v>
      </c>
      <c r="C230" s="20" t="str">
        <f>IF(A230="","",IF(COUNTIF('Festivos'!$A$5:$A$84,A230)&gt;0,"Festivo",IF(WEEKDAY(A230,2)&gt;5,"Fin de semana","Laborable")))</f>
        <v>Fin de semana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IF(C230="Laborable",'Ajustes'!$B$6,0)</f>
        <v>0</v>
      </c>
      <c r="J230" s="22">
        <f>H230+IF(OR(G230="Vacaciones",G230="Baja médica",G230="Médico",G230="Compensación de horas",G230="Viaje de trabajo"),I230,IF(G230="Media jornada de vacaciones",I230/2,0))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IF(YEAR(DATE('Ajustes'!$B$5,1,1)+226)='Ajustes'!$B$5,DATE('Ajustes'!$B$5,1,1)+226,"")</f>
        <v>46614</v>
      </c>
      <c r="B231" s="19">
        <f>A231</f>
        <v>46614</v>
      </c>
      <c r="C231" s="20" t="str">
        <f>IF(A231="","",IF(COUNTIF('Festivos'!$A$5:$A$84,A231)&gt;0,"Festivo",IF(WEEKDAY(A231,2)&gt;5,"Fin de semana","Laborable")))</f>
        <v>Festivo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IF(C231="Laborable",'Ajustes'!$B$6,0)</f>
        <v>0</v>
      </c>
      <c r="J231" s="22">
        <f>H231+IF(OR(G231="Vacaciones",G231="Baja médica",G231="Médico",G231="Compensación de horas",G231="Viaje de trabajo"),I231,IF(G231="Media jornada de vacaciones",I231/2,0))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IF(YEAR(DATE('Ajustes'!$B$5,1,1)+227)='Ajustes'!$B$5,DATE('Ajustes'!$B$5,1,1)+227,"")</f>
        <v>46615</v>
      </c>
      <c r="B232" s="19">
        <f>A232</f>
        <v>46615</v>
      </c>
      <c r="C232" s="20" t="str">
        <f>IF(A232="","",IF(COUNTIF('Festivos'!$A$5:$A$84,A232)&gt;0,"Festivo",IF(WEEKDAY(A232,2)&gt;5,"Fin de semana","Laborable")))</f>
        <v>Laborable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IF(C232="Laborable",'Ajustes'!$B$6,0)</f>
        <v>8</v>
      </c>
      <c r="J232" s="22">
        <f>H232+IF(OR(G232="Vacaciones",G232="Baja médica",G232="Médico",G232="Compensación de horas",G232="Viaje de trabajo"),I232,IF(G232="Media jornada de vacaciones",I232/2,0))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IF(YEAR(DATE('Ajustes'!$B$5,1,1)+228)='Ajustes'!$B$5,DATE('Ajustes'!$B$5,1,1)+228,"")</f>
        <v>46616</v>
      </c>
      <c r="B233" s="19">
        <f>A233</f>
        <v>46616</v>
      </c>
      <c r="C233" s="20" t="str">
        <f>IF(A233="","",IF(COUNTIF('Festivos'!$A$5:$A$84,A233)&gt;0,"Festivo",IF(WEEKDAY(A233,2)&gt;5,"Fin de semana","Laborable")))</f>
        <v>Laborable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IF(C233="Laborable",'Ajustes'!$B$6,0)</f>
        <v>8</v>
      </c>
      <c r="J233" s="22">
        <f>H233+IF(OR(G233="Vacaciones",G233="Baja médica",G233="Médico",G233="Compensación de horas",G233="Viaje de trabajo"),I233,IF(G233="Media jornada de vacaciones",I233/2,0))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IF(YEAR(DATE('Ajustes'!$B$5,1,1)+229)='Ajustes'!$B$5,DATE('Ajustes'!$B$5,1,1)+229,"")</f>
        <v>46617</v>
      </c>
      <c r="B234" s="19">
        <f>A234</f>
        <v>46617</v>
      </c>
      <c r="C234" s="20" t="str">
        <f>IF(A234="","",IF(COUNTIF('Festivos'!$A$5:$A$84,A234)&gt;0,"Festivo",IF(WEEKDAY(A234,2)&gt;5,"Fin de semana","Laborable")))</f>
        <v>Laborable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IF(C234="Laborable",'Ajustes'!$B$6,0)</f>
        <v>8</v>
      </c>
      <c r="J234" s="22">
        <f>H234+IF(OR(G234="Vacaciones",G234="Baja médica",G234="Médico",G234="Compensación de horas",G234="Viaje de trabajo"),I234,IF(G234="Media jornada de vacaciones",I234/2,0))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IF(YEAR(DATE('Ajustes'!$B$5,1,1)+230)='Ajustes'!$B$5,DATE('Ajustes'!$B$5,1,1)+230,"")</f>
        <v>46618</v>
      </c>
      <c r="B235" s="19">
        <f>A235</f>
        <v>46618</v>
      </c>
      <c r="C235" s="20" t="str">
        <f>IF(A235="","",IF(COUNTIF('Festivos'!$A$5:$A$84,A235)&gt;0,"Festivo",IF(WEEKDAY(A235,2)&gt;5,"Fin de semana","Laborable")))</f>
        <v>Laborable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IF(C235="Laborable",'Ajustes'!$B$6,0)</f>
        <v>8</v>
      </c>
      <c r="J235" s="22">
        <f>H235+IF(OR(G235="Vacaciones",G235="Baja médica",G235="Médico",G235="Compensación de horas",G235="Viaje de trabajo"),I235,IF(G235="Media jornada de vacaciones",I235/2,0))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IF(YEAR(DATE('Ajustes'!$B$5,1,1)+231)='Ajustes'!$B$5,DATE('Ajustes'!$B$5,1,1)+231,"")</f>
        <v>46619</v>
      </c>
      <c r="B236" s="19">
        <f>A236</f>
        <v>46619</v>
      </c>
      <c r="C236" s="20" t="str">
        <f>IF(A236="","",IF(COUNTIF('Festivos'!$A$5:$A$84,A236)&gt;0,"Festivo",IF(WEEKDAY(A236,2)&gt;5,"Fin de semana","Laborable")))</f>
        <v>Laborable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IF(C236="Laborable",'Ajustes'!$B$6,0)</f>
        <v>8</v>
      </c>
      <c r="J236" s="22">
        <f>H236+IF(OR(G236="Vacaciones",G236="Baja médica",G236="Médico",G236="Compensación de horas",G236="Viaje de trabajo"),I236,IF(G236="Media jornada de vacaciones",I236/2,0))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IF(YEAR(DATE('Ajustes'!$B$5,1,1)+232)='Ajustes'!$B$5,DATE('Ajustes'!$B$5,1,1)+232,"")</f>
        <v>46620</v>
      </c>
      <c r="B237" s="19">
        <f>A237</f>
        <v>46620</v>
      </c>
      <c r="C237" s="20" t="str">
        <f>IF(A237="","",IF(COUNTIF('Festivos'!$A$5:$A$84,A237)&gt;0,"Festivo",IF(WEEKDAY(A237,2)&gt;5,"Fin de semana","Laborable")))</f>
        <v>Fin de semana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IF(C237="Laborable",'Ajustes'!$B$6,0)</f>
        <v>0</v>
      </c>
      <c r="J237" s="22">
        <f>H237+IF(OR(G237="Vacaciones",G237="Baja médica",G237="Médico",G237="Compensación de horas",G237="Viaje de trabajo"),I237,IF(G237="Media jornada de vacaciones",I237/2,0))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IF(YEAR(DATE('Ajustes'!$B$5,1,1)+233)='Ajustes'!$B$5,DATE('Ajustes'!$B$5,1,1)+233,"")</f>
        <v>46621</v>
      </c>
      <c r="B238" s="19">
        <f>A238</f>
        <v>46621</v>
      </c>
      <c r="C238" s="20" t="str">
        <f>IF(A238="","",IF(COUNTIF('Festivos'!$A$5:$A$84,A238)&gt;0,"Festivo",IF(WEEKDAY(A238,2)&gt;5,"Fin de semana","Laborable")))</f>
        <v>Fin de semana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IF(C238="Laborable",'Ajustes'!$B$6,0)</f>
        <v>0</v>
      </c>
      <c r="J238" s="22">
        <f>H238+IF(OR(G238="Vacaciones",G238="Baja médica",G238="Médico",G238="Compensación de horas",G238="Viaje de trabajo"),I238,IF(G238="Media jornada de vacaciones",I238/2,0))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IF(YEAR(DATE('Ajustes'!$B$5,1,1)+234)='Ajustes'!$B$5,DATE('Ajustes'!$B$5,1,1)+234,"")</f>
        <v>46622</v>
      </c>
      <c r="B239" s="19">
        <f>A239</f>
        <v>46622</v>
      </c>
      <c r="C239" s="20" t="str">
        <f>IF(A239="","",IF(COUNTIF('Festivos'!$A$5:$A$84,A239)&gt;0,"Festivo",IF(WEEKDAY(A239,2)&gt;5,"Fin de semana","Laborable")))</f>
        <v>Laborable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IF(C239="Laborable",'Ajustes'!$B$6,0)</f>
        <v>8</v>
      </c>
      <c r="J239" s="22">
        <f>H239+IF(OR(G239="Vacaciones",G239="Baja médica",G239="Médico",G239="Compensación de horas",G239="Viaje de trabajo"),I239,IF(G239="Media jornada de vacaciones",I239/2,0))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IF(YEAR(DATE('Ajustes'!$B$5,1,1)+235)='Ajustes'!$B$5,DATE('Ajustes'!$B$5,1,1)+235,"")</f>
        <v>46623</v>
      </c>
      <c r="B240" s="19">
        <f>A240</f>
        <v>46623</v>
      </c>
      <c r="C240" s="20" t="str">
        <f>IF(A240="","",IF(COUNTIF('Festivos'!$A$5:$A$84,A240)&gt;0,"Festivo",IF(WEEKDAY(A240,2)&gt;5,"Fin de semana","Laborable")))</f>
        <v>Laborable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IF(C240="Laborable",'Ajustes'!$B$6,0)</f>
        <v>8</v>
      </c>
      <c r="J240" s="22">
        <f>H240+IF(OR(G240="Vacaciones",G240="Baja médica",G240="Médico",G240="Compensación de horas",G240="Viaje de trabajo"),I240,IF(G240="Media jornada de vacaciones",I240/2,0))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IF(YEAR(DATE('Ajustes'!$B$5,1,1)+236)='Ajustes'!$B$5,DATE('Ajustes'!$B$5,1,1)+236,"")</f>
        <v>46624</v>
      </c>
      <c r="B241" s="19">
        <f>A241</f>
        <v>46624</v>
      </c>
      <c r="C241" s="20" t="str">
        <f>IF(A241="","",IF(COUNTIF('Festivos'!$A$5:$A$84,A241)&gt;0,"Festivo",IF(WEEKDAY(A241,2)&gt;5,"Fin de semana","Laborable")))</f>
        <v>Laborable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IF(C241="Laborable",'Ajustes'!$B$6,0)</f>
        <v>8</v>
      </c>
      <c r="J241" s="22">
        <f>H241+IF(OR(G241="Vacaciones",G241="Baja médica",G241="Médico",G241="Compensación de horas",G241="Viaje de trabajo"),I241,IF(G241="Media jornada de vacaciones",I241/2,0))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IF(YEAR(DATE('Ajustes'!$B$5,1,1)+237)='Ajustes'!$B$5,DATE('Ajustes'!$B$5,1,1)+237,"")</f>
        <v>46625</v>
      </c>
      <c r="B242" s="19">
        <f>A242</f>
        <v>46625</v>
      </c>
      <c r="C242" s="20" t="str">
        <f>IF(A242="","",IF(COUNTIF('Festivos'!$A$5:$A$84,A242)&gt;0,"Festivo",IF(WEEKDAY(A242,2)&gt;5,"Fin de semana","Laborable")))</f>
        <v>Laborable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IF(C242="Laborable",'Ajustes'!$B$6,0)</f>
        <v>8</v>
      </c>
      <c r="J242" s="22">
        <f>H242+IF(OR(G242="Vacaciones",G242="Baja médica",G242="Médico",G242="Compensación de horas",G242="Viaje de trabajo"),I242,IF(G242="Media jornada de vacaciones",I242/2,0))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IF(YEAR(DATE('Ajustes'!$B$5,1,1)+238)='Ajustes'!$B$5,DATE('Ajustes'!$B$5,1,1)+238,"")</f>
        <v>46626</v>
      </c>
      <c r="B243" s="19">
        <f>A243</f>
        <v>46626</v>
      </c>
      <c r="C243" s="20" t="str">
        <f>IF(A243="","",IF(COUNTIF('Festivos'!$A$5:$A$84,A243)&gt;0,"Festivo",IF(WEEKDAY(A243,2)&gt;5,"Fin de semana","Laborable")))</f>
        <v>Laborable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IF(C243="Laborable",'Ajustes'!$B$6,0)</f>
        <v>8</v>
      </c>
      <c r="J243" s="22">
        <f>H243+IF(OR(G243="Vacaciones",G243="Baja médica",G243="Médico",G243="Compensación de horas",G243="Viaje de trabajo"),I243,IF(G243="Media jornada de vacaciones",I243/2,0))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IF(YEAR(DATE('Ajustes'!$B$5,1,1)+239)='Ajustes'!$B$5,DATE('Ajustes'!$B$5,1,1)+239,"")</f>
        <v>46627</v>
      </c>
      <c r="B244" s="19">
        <f>A244</f>
        <v>46627</v>
      </c>
      <c r="C244" s="20" t="str">
        <f>IF(A244="","",IF(COUNTIF('Festivos'!$A$5:$A$84,A244)&gt;0,"Festivo",IF(WEEKDAY(A244,2)&gt;5,"Fin de semana","Laborable")))</f>
        <v>Fin de semana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IF(C244="Laborable",'Ajustes'!$B$6,0)</f>
        <v>0</v>
      </c>
      <c r="J244" s="22">
        <f>H244+IF(OR(G244="Vacaciones",G244="Baja médica",G244="Médico",G244="Compensación de horas",G244="Viaje de trabajo"),I244,IF(G244="Media jornada de vacaciones",I244/2,0))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IF(YEAR(DATE('Ajustes'!$B$5,1,1)+240)='Ajustes'!$B$5,DATE('Ajustes'!$B$5,1,1)+240,"")</f>
        <v>46628</v>
      </c>
      <c r="B245" s="19">
        <f>A245</f>
        <v>46628</v>
      </c>
      <c r="C245" s="20" t="str">
        <f>IF(A245="","",IF(COUNTIF('Festivos'!$A$5:$A$84,A245)&gt;0,"Festivo",IF(WEEKDAY(A245,2)&gt;5,"Fin de semana","Laborable")))</f>
        <v>Fin de semana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IF(C245="Laborable",'Ajustes'!$B$6,0)</f>
        <v>0</v>
      </c>
      <c r="J245" s="22">
        <f>H245+IF(OR(G245="Vacaciones",G245="Baja médica",G245="Médico",G245="Compensación de horas",G245="Viaje de trabajo"),I245,IF(G245="Media jornada de vacaciones",I245/2,0))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IF(YEAR(DATE('Ajustes'!$B$5,1,1)+241)='Ajustes'!$B$5,DATE('Ajustes'!$B$5,1,1)+241,"")</f>
        <v>46629</v>
      </c>
      <c r="B246" s="19">
        <f>A246</f>
        <v>46629</v>
      </c>
      <c r="C246" s="20" t="str">
        <f>IF(A246="","",IF(COUNTIF('Festivos'!$A$5:$A$84,A246)&gt;0,"Festivo",IF(WEEKDAY(A246,2)&gt;5,"Fin de semana","Laborable")))</f>
        <v>Laborable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IF(C246="Laborable",'Ajustes'!$B$6,0)</f>
        <v>8</v>
      </c>
      <c r="J246" s="22">
        <f>H246+IF(OR(G246="Vacaciones",G246="Baja médica",G246="Médico",G246="Compensación de horas",G246="Viaje de trabajo"),I246,IF(G246="Media jornada de vacaciones",I246/2,0))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IF(YEAR(DATE('Ajustes'!$B$5,1,1)+242)='Ajustes'!$B$5,DATE('Ajustes'!$B$5,1,1)+242,"")</f>
        <v>46630</v>
      </c>
      <c r="B247" s="19">
        <f>A247</f>
        <v>46630</v>
      </c>
      <c r="C247" s="20" t="str">
        <f>IF(A247="","",IF(COUNTIF('Festivos'!$A$5:$A$84,A247)&gt;0,"Festivo",IF(WEEKDAY(A247,2)&gt;5,"Fin de semana","Laborable")))</f>
        <v>Laborable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IF(C247="Laborable",'Ajustes'!$B$6,0)</f>
        <v>8</v>
      </c>
      <c r="J247" s="22">
        <f>H247+IF(OR(G247="Vacaciones",G247="Baja médica",G247="Médico",G247="Compensación de horas",G247="Viaje de trabajo"),I247,IF(G247="Media jornada de vacaciones",I247/2,0))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IF(YEAR(DATE('Ajustes'!$B$5,1,1)+243)='Ajustes'!$B$5,DATE('Ajustes'!$B$5,1,1)+243,"")</f>
        <v>46631</v>
      </c>
      <c r="B248" s="19">
        <f>A248</f>
        <v>46631</v>
      </c>
      <c r="C248" s="20" t="str">
        <f>IF(A248="","",IF(COUNTIF('Festivos'!$A$5:$A$84,A248)&gt;0,"Festivo",IF(WEEKDAY(A248,2)&gt;5,"Fin de semana","Laborable")))</f>
        <v>Laborable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IF(C248="Laborable",'Ajustes'!$B$6,0)</f>
        <v>8</v>
      </c>
      <c r="J248" s="22">
        <f>H248+IF(OR(G248="Vacaciones",G248="Baja médica",G248="Médico",G248="Compensación de horas",G248="Viaje de trabajo"),I248,IF(G248="Media jornada de vacaciones",I248/2,0))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IF(YEAR(DATE('Ajustes'!$B$5,1,1)+244)='Ajustes'!$B$5,DATE('Ajustes'!$B$5,1,1)+244,"")</f>
        <v>46632</v>
      </c>
      <c r="B249" s="19">
        <f>A249</f>
        <v>46632</v>
      </c>
      <c r="C249" s="20" t="str">
        <f>IF(A249="","",IF(COUNTIF('Festivos'!$A$5:$A$84,A249)&gt;0,"Festivo",IF(WEEKDAY(A249,2)&gt;5,"Fin de semana","Laborable")))</f>
        <v>Laborable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IF(C249="Laborable",'Ajustes'!$B$6,0)</f>
        <v>8</v>
      </c>
      <c r="J249" s="22">
        <f>H249+IF(OR(G249="Vacaciones",G249="Baja médica",G249="Médico",G249="Compensación de horas",G249="Viaje de trabajo"),I249,IF(G249="Media jornada de vacaciones",I249/2,0))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IF(YEAR(DATE('Ajustes'!$B$5,1,1)+245)='Ajustes'!$B$5,DATE('Ajustes'!$B$5,1,1)+245,"")</f>
        <v>46633</v>
      </c>
      <c r="B250" s="19">
        <f>A250</f>
        <v>46633</v>
      </c>
      <c r="C250" s="20" t="str">
        <f>IF(A250="","",IF(COUNTIF('Festivos'!$A$5:$A$84,A250)&gt;0,"Festivo",IF(WEEKDAY(A250,2)&gt;5,"Fin de semana","Laborable")))</f>
        <v>Laborable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IF(C250="Laborable",'Ajustes'!$B$6,0)</f>
        <v>8</v>
      </c>
      <c r="J250" s="22">
        <f>H250+IF(OR(G250="Vacaciones",G250="Baja médica",G250="Médico",G250="Compensación de horas",G250="Viaje de trabajo"),I250,IF(G250="Media jornada de vacaciones",I250/2,0))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IF(YEAR(DATE('Ajustes'!$B$5,1,1)+246)='Ajustes'!$B$5,DATE('Ajustes'!$B$5,1,1)+246,"")</f>
        <v>46634</v>
      </c>
      <c r="B251" s="19">
        <f>A251</f>
        <v>46634</v>
      </c>
      <c r="C251" s="20" t="str">
        <f>IF(A251="","",IF(COUNTIF('Festivos'!$A$5:$A$84,A251)&gt;0,"Festivo",IF(WEEKDAY(A251,2)&gt;5,"Fin de semana","Laborable")))</f>
        <v>Fin de semana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IF(C251="Laborable",'Ajustes'!$B$6,0)</f>
        <v>0</v>
      </c>
      <c r="J251" s="22">
        <f>H251+IF(OR(G251="Vacaciones",G251="Baja médica",G251="Médico",G251="Compensación de horas",G251="Viaje de trabajo"),I251,IF(G251="Media jornada de vacaciones",I251/2,0))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IF(YEAR(DATE('Ajustes'!$B$5,1,1)+247)='Ajustes'!$B$5,DATE('Ajustes'!$B$5,1,1)+247,"")</f>
        <v>46635</v>
      </c>
      <c r="B252" s="19">
        <f>A252</f>
        <v>46635</v>
      </c>
      <c r="C252" s="20" t="str">
        <f>IF(A252="","",IF(COUNTIF('Festivos'!$A$5:$A$84,A252)&gt;0,"Festivo",IF(WEEKDAY(A252,2)&gt;5,"Fin de semana","Laborable")))</f>
        <v>Fin de semana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IF(C252="Laborable",'Ajustes'!$B$6,0)</f>
        <v>0</v>
      </c>
      <c r="J252" s="22">
        <f>H252+IF(OR(G252="Vacaciones",G252="Baja médica",G252="Médico",G252="Compensación de horas",G252="Viaje de trabajo"),I252,IF(G252="Media jornada de vacaciones",I252/2,0))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IF(YEAR(DATE('Ajustes'!$B$5,1,1)+248)='Ajustes'!$B$5,DATE('Ajustes'!$B$5,1,1)+248,"")</f>
        <v>46636</v>
      </c>
      <c r="B253" s="19">
        <f>A253</f>
        <v>46636</v>
      </c>
      <c r="C253" s="20" t="str">
        <f>IF(A253="","",IF(COUNTIF('Festivos'!$A$5:$A$84,A253)&gt;0,"Festivo",IF(WEEKDAY(A253,2)&gt;5,"Fin de semana","Laborable")))</f>
        <v>Laborable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IF(C253="Laborable",'Ajustes'!$B$6,0)</f>
        <v>8</v>
      </c>
      <c r="J253" s="22">
        <f>H253+IF(OR(G253="Vacaciones",G253="Baja médica",G253="Médico",G253="Compensación de horas",G253="Viaje de trabajo"),I253,IF(G253="Media jornada de vacaciones",I253/2,0))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IF(YEAR(DATE('Ajustes'!$B$5,1,1)+249)='Ajustes'!$B$5,DATE('Ajustes'!$B$5,1,1)+249,"")</f>
        <v>46637</v>
      </c>
      <c r="B254" s="19">
        <f>A254</f>
        <v>46637</v>
      </c>
      <c r="C254" s="20" t="str">
        <f>IF(A254="","",IF(COUNTIF('Festivos'!$A$5:$A$84,A254)&gt;0,"Festivo",IF(WEEKDAY(A254,2)&gt;5,"Fin de semana","Laborable")))</f>
        <v>Laborable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IF(C254="Laborable",'Ajustes'!$B$6,0)</f>
        <v>8</v>
      </c>
      <c r="J254" s="22">
        <f>H254+IF(OR(G254="Vacaciones",G254="Baja médica",G254="Médico",G254="Compensación de horas",G254="Viaje de trabajo"),I254,IF(G254="Media jornada de vacaciones",I254/2,0))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IF(YEAR(DATE('Ajustes'!$B$5,1,1)+250)='Ajustes'!$B$5,DATE('Ajustes'!$B$5,1,1)+250,"")</f>
        <v>46638</v>
      </c>
      <c r="B255" s="19">
        <f>A255</f>
        <v>46638</v>
      </c>
      <c r="C255" s="20" t="str">
        <f>IF(A255="","",IF(COUNTIF('Festivos'!$A$5:$A$84,A255)&gt;0,"Festivo",IF(WEEKDAY(A255,2)&gt;5,"Fin de semana","Laborable")))</f>
        <v>Laborable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IF(C255="Laborable",'Ajustes'!$B$6,0)</f>
        <v>8</v>
      </c>
      <c r="J255" s="22">
        <f>H255+IF(OR(G255="Vacaciones",G255="Baja médica",G255="Médico",G255="Compensación de horas",G255="Viaje de trabajo"),I255,IF(G255="Media jornada de vacaciones",I255/2,0))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IF(YEAR(DATE('Ajustes'!$B$5,1,1)+251)='Ajustes'!$B$5,DATE('Ajustes'!$B$5,1,1)+251,"")</f>
        <v>46639</v>
      </c>
      <c r="B256" s="19">
        <f>A256</f>
        <v>46639</v>
      </c>
      <c r="C256" s="20" t="str">
        <f>IF(A256="","",IF(COUNTIF('Festivos'!$A$5:$A$84,A256)&gt;0,"Festivo",IF(WEEKDAY(A256,2)&gt;5,"Fin de semana","Laborable")))</f>
        <v>Laborable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IF(C256="Laborable",'Ajustes'!$B$6,0)</f>
        <v>8</v>
      </c>
      <c r="J256" s="22">
        <f>H256+IF(OR(G256="Vacaciones",G256="Baja médica",G256="Médico",G256="Compensación de horas",G256="Viaje de trabajo"),I256,IF(G256="Media jornada de vacaciones",I256/2,0))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IF(YEAR(DATE('Ajustes'!$B$5,1,1)+252)='Ajustes'!$B$5,DATE('Ajustes'!$B$5,1,1)+252,"")</f>
        <v>46640</v>
      </c>
      <c r="B257" s="19">
        <f>A257</f>
        <v>46640</v>
      </c>
      <c r="C257" s="20" t="str">
        <f>IF(A257="","",IF(COUNTIF('Festivos'!$A$5:$A$84,A257)&gt;0,"Festivo",IF(WEEKDAY(A257,2)&gt;5,"Fin de semana","Laborable")))</f>
        <v>Laborable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IF(C257="Laborable",'Ajustes'!$B$6,0)</f>
        <v>8</v>
      </c>
      <c r="J257" s="22">
        <f>H257+IF(OR(G257="Vacaciones",G257="Baja médica",G257="Médico",G257="Compensación de horas",G257="Viaje de trabajo"),I257,IF(G257="Media jornada de vacaciones",I257/2,0))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IF(YEAR(DATE('Ajustes'!$B$5,1,1)+253)='Ajustes'!$B$5,DATE('Ajustes'!$B$5,1,1)+253,"")</f>
        <v>46641</v>
      </c>
      <c r="B258" s="19">
        <f>A258</f>
        <v>46641</v>
      </c>
      <c r="C258" s="20" t="str">
        <f>IF(A258="","",IF(COUNTIF('Festivos'!$A$5:$A$84,A258)&gt;0,"Festivo",IF(WEEKDAY(A258,2)&gt;5,"Fin de semana","Laborable")))</f>
        <v>Fin de semana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IF(C258="Laborable",'Ajustes'!$B$6,0)</f>
        <v>0</v>
      </c>
      <c r="J258" s="22">
        <f>H258+IF(OR(G258="Vacaciones",G258="Baja médica",G258="Médico",G258="Compensación de horas",G258="Viaje de trabajo"),I258,IF(G258="Media jornada de vacaciones",I258/2,0))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IF(YEAR(DATE('Ajustes'!$B$5,1,1)+254)='Ajustes'!$B$5,DATE('Ajustes'!$B$5,1,1)+254,"")</f>
        <v>46642</v>
      </c>
      <c r="B259" s="19">
        <f>A259</f>
        <v>46642</v>
      </c>
      <c r="C259" s="20" t="str">
        <f>IF(A259="","",IF(COUNTIF('Festivos'!$A$5:$A$84,A259)&gt;0,"Festivo",IF(WEEKDAY(A259,2)&gt;5,"Fin de semana","Laborable")))</f>
        <v>Fin de semana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IF(C259="Laborable",'Ajustes'!$B$6,0)</f>
        <v>0</v>
      </c>
      <c r="J259" s="22">
        <f>H259+IF(OR(G259="Vacaciones",G259="Baja médica",G259="Médico",G259="Compensación de horas",G259="Viaje de trabajo"),I259,IF(G259="Media jornada de vacaciones",I259/2,0))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IF(YEAR(DATE('Ajustes'!$B$5,1,1)+255)='Ajustes'!$B$5,DATE('Ajustes'!$B$5,1,1)+255,"")</f>
        <v>46643</v>
      </c>
      <c r="B260" s="19">
        <f>A260</f>
        <v>46643</v>
      </c>
      <c r="C260" s="20" t="str">
        <f>IF(A260="","",IF(COUNTIF('Festivos'!$A$5:$A$84,A260)&gt;0,"Festivo",IF(WEEKDAY(A260,2)&gt;5,"Fin de semana","Laborable")))</f>
        <v>Laborable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IF(C260="Laborable",'Ajustes'!$B$6,0)</f>
        <v>8</v>
      </c>
      <c r="J260" s="22">
        <f>H260+IF(OR(G260="Vacaciones",G260="Baja médica",G260="Médico",G260="Compensación de horas",G260="Viaje de trabajo"),I260,IF(G260="Media jornada de vacaciones",I260/2,0))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IF(YEAR(DATE('Ajustes'!$B$5,1,1)+256)='Ajustes'!$B$5,DATE('Ajustes'!$B$5,1,1)+256,"")</f>
        <v>46644</v>
      </c>
      <c r="B261" s="19">
        <f>A261</f>
        <v>46644</v>
      </c>
      <c r="C261" s="20" t="str">
        <f>IF(A261="","",IF(COUNTIF('Festivos'!$A$5:$A$84,A261)&gt;0,"Festivo",IF(WEEKDAY(A261,2)&gt;5,"Fin de semana","Laborable")))</f>
        <v>Laborable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IF(C261="Laborable",'Ajustes'!$B$6,0)</f>
        <v>8</v>
      </c>
      <c r="J261" s="22">
        <f>H261+IF(OR(G261="Vacaciones",G261="Baja médica",G261="Médico",G261="Compensación de horas",G261="Viaje de trabajo"),I261,IF(G261="Media jornada de vacaciones",I261/2,0))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IF(YEAR(DATE('Ajustes'!$B$5,1,1)+257)='Ajustes'!$B$5,DATE('Ajustes'!$B$5,1,1)+257,"")</f>
        <v>46645</v>
      </c>
      <c r="B262" s="19">
        <f>A262</f>
        <v>46645</v>
      </c>
      <c r="C262" s="20" t="str">
        <f>IF(A262="","",IF(COUNTIF('Festivos'!$A$5:$A$84,A262)&gt;0,"Festivo",IF(WEEKDAY(A262,2)&gt;5,"Fin de semana","Laborable")))</f>
        <v>Laborable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IF(C262="Laborable",'Ajustes'!$B$6,0)</f>
        <v>8</v>
      </c>
      <c r="J262" s="22">
        <f>H262+IF(OR(G262="Vacaciones",G262="Baja médica",G262="Médico",G262="Compensación de horas",G262="Viaje de trabajo"),I262,IF(G262="Media jornada de vacaciones",I262/2,0))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IF(YEAR(DATE('Ajustes'!$B$5,1,1)+258)='Ajustes'!$B$5,DATE('Ajustes'!$B$5,1,1)+258,"")</f>
        <v>46646</v>
      </c>
      <c r="B263" s="19">
        <f>A263</f>
        <v>46646</v>
      </c>
      <c r="C263" s="20" t="str">
        <f>IF(A263="","",IF(COUNTIF('Festivos'!$A$5:$A$84,A263)&gt;0,"Festivo",IF(WEEKDAY(A263,2)&gt;5,"Fin de semana","Laborable")))</f>
        <v>Laborable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IF(C263="Laborable",'Ajustes'!$B$6,0)</f>
        <v>8</v>
      </c>
      <c r="J263" s="22">
        <f>H263+IF(OR(G263="Vacaciones",G263="Baja médica",G263="Médico",G263="Compensación de horas",G263="Viaje de trabajo"),I263,IF(G263="Media jornada de vacaciones",I263/2,0))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IF(YEAR(DATE('Ajustes'!$B$5,1,1)+259)='Ajustes'!$B$5,DATE('Ajustes'!$B$5,1,1)+259,"")</f>
        <v>46647</v>
      </c>
      <c r="B264" s="19">
        <f>A264</f>
        <v>46647</v>
      </c>
      <c r="C264" s="20" t="str">
        <f>IF(A264="","",IF(COUNTIF('Festivos'!$A$5:$A$84,A264)&gt;0,"Festivo",IF(WEEKDAY(A264,2)&gt;5,"Fin de semana","Laborable")))</f>
        <v>Laborable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IF(C264="Laborable",'Ajustes'!$B$6,0)</f>
        <v>8</v>
      </c>
      <c r="J264" s="22">
        <f>H264+IF(OR(G264="Vacaciones",G264="Baja médica",G264="Médico",G264="Compensación de horas",G264="Viaje de trabajo"),I264,IF(G264="Media jornada de vacaciones",I264/2,0))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IF(YEAR(DATE('Ajustes'!$B$5,1,1)+260)='Ajustes'!$B$5,DATE('Ajustes'!$B$5,1,1)+260,"")</f>
        <v>46648</v>
      </c>
      <c r="B265" s="19">
        <f>A265</f>
        <v>46648</v>
      </c>
      <c r="C265" s="20" t="str">
        <f>IF(A265="","",IF(COUNTIF('Festivos'!$A$5:$A$84,A265)&gt;0,"Festivo",IF(WEEKDAY(A265,2)&gt;5,"Fin de semana","Laborable")))</f>
        <v>Fin de semana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IF(C265="Laborable",'Ajustes'!$B$6,0)</f>
        <v>0</v>
      </c>
      <c r="J265" s="22">
        <f>H265+IF(OR(G265="Vacaciones",G265="Baja médica",G265="Médico",G265="Compensación de horas",G265="Viaje de trabajo"),I265,IF(G265="Media jornada de vacaciones",I265/2,0))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IF(YEAR(DATE('Ajustes'!$B$5,1,1)+261)='Ajustes'!$B$5,DATE('Ajustes'!$B$5,1,1)+261,"")</f>
        <v>46649</v>
      </c>
      <c r="B266" s="19">
        <f>A266</f>
        <v>46649</v>
      </c>
      <c r="C266" s="20" t="str">
        <f>IF(A266="","",IF(COUNTIF('Festivos'!$A$5:$A$84,A266)&gt;0,"Festivo",IF(WEEKDAY(A266,2)&gt;5,"Fin de semana","Laborable")))</f>
        <v>Fin de semana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IF(C266="Laborable",'Ajustes'!$B$6,0)</f>
        <v>0</v>
      </c>
      <c r="J266" s="22">
        <f>H266+IF(OR(G266="Vacaciones",G266="Baja médica",G266="Médico",G266="Compensación de horas",G266="Viaje de trabajo"),I266,IF(G266="Media jornada de vacaciones",I266/2,0))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IF(YEAR(DATE('Ajustes'!$B$5,1,1)+262)='Ajustes'!$B$5,DATE('Ajustes'!$B$5,1,1)+262,"")</f>
        <v>46650</v>
      </c>
      <c r="B267" s="19">
        <f>A267</f>
        <v>46650</v>
      </c>
      <c r="C267" s="20" t="str">
        <f>IF(A267="","",IF(COUNTIF('Festivos'!$A$5:$A$84,A267)&gt;0,"Festivo",IF(WEEKDAY(A267,2)&gt;5,"Fin de semana","Laborable")))</f>
        <v>Laborable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IF(C267="Laborable",'Ajustes'!$B$6,0)</f>
        <v>8</v>
      </c>
      <c r="J267" s="22">
        <f>H267+IF(OR(G267="Vacaciones",G267="Baja médica",G267="Médico",G267="Compensación de horas",G267="Viaje de trabajo"),I267,IF(G267="Media jornada de vacaciones",I267/2,0))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IF(YEAR(DATE('Ajustes'!$B$5,1,1)+263)='Ajustes'!$B$5,DATE('Ajustes'!$B$5,1,1)+263,"")</f>
        <v>46651</v>
      </c>
      <c r="B268" s="19">
        <f>A268</f>
        <v>46651</v>
      </c>
      <c r="C268" s="20" t="str">
        <f>IF(A268="","",IF(COUNTIF('Festivos'!$A$5:$A$84,A268)&gt;0,"Festivo",IF(WEEKDAY(A268,2)&gt;5,"Fin de semana","Laborable")))</f>
        <v>Laborable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IF(C268="Laborable",'Ajustes'!$B$6,0)</f>
        <v>8</v>
      </c>
      <c r="J268" s="22">
        <f>H268+IF(OR(G268="Vacaciones",G268="Baja médica",G268="Médico",G268="Compensación de horas",G268="Viaje de trabajo"),I268,IF(G268="Media jornada de vacaciones",I268/2,0))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IF(YEAR(DATE('Ajustes'!$B$5,1,1)+264)='Ajustes'!$B$5,DATE('Ajustes'!$B$5,1,1)+264,"")</f>
        <v>46652</v>
      </c>
      <c r="B269" s="19">
        <f>A269</f>
        <v>46652</v>
      </c>
      <c r="C269" s="20" t="str">
        <f>IF(A269="","",IF(COUNTIF('Festivos'!$A$5:$A$84,A269)&gt;0,"Festivo",IF(WEEKDAY(A269,2)&gt;5,"Fin de semana","Laborable")))</f>
        <v>Laborable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IF(C269="Laborable",'Ajustes'!$B$6,0)</f>
        <v>8</v>
      </c>
      <c r="J269" s="22">
        <f>H269+IF(OR(G269="Vacaciones",G269="Baja médica",G269="Médico",G269="Compensación de horas",G269="Viaje de trabajo"),I269,IF(G269="Media jornada de vacaciones",I269/2,0))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IF(YEAR(DATE('Ajustes'!$B$5,1,1)+265)='Ajustes'!$B$5,DATE('Ajustes'!$B$5,1,1)+265,"")</f>
        <v>46653</v>
      </c>
      <c r="B270" s="19">
        <f>A270</f>
        <v>46653</v>
      </c>
      <c r="C270" s="20" t="str">
        <f>IF(A270="","",IF(COUNTIF('Festivos'!$A$5:$A$84,A270)&gt;0,"Festivo",IF(WEEKDAY(A270,2)&gt;5,"Fin de semana","Laborable")))</f>
        <v>Laborable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IF(C270="Laborable",'Ajustes'!$B$6,0)</f>
        <v>8</v>
      </c>
      <c r="J270" s="22">
        <f>H270+IF(OR(G270="Vacaciones",G270="Baja médica",G270="Médico",G270="Compensación de horas",G270="Viaje de trabajo"),I270,IF(G270="Media jornada de vacaciones",I270/2,0))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IF(YEAR(DATE('Ajustes'!$B$5,1,1)+266)='Ajustes'!$B$5,DATE('Ajustes'!$B$5,1,1)+266,"")</f>
        <v>46654</v>
      </c>
      <c r="B271" s="19">
        <f>A271</f>
        <v>46654</v>
      </c>
      <c r="C271" s="20" t="str">
        <f>IF(A271="","",IF(COUNTIF('Festivos'!$A$5:$A$84,A271)&gt;0,"Festivo",IF(WEEKDAY(A271,2)&gt;5,"Fin de semana","Laborable")))</f>
        <v>Laborable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IF(C271="Laborable",'Ajustes'!$B$6,0)</f>
        <v>8</v>
      </c>
      <c r="J271" s="22">
        <f>H271+IF(OR(G271="Vacaciones",G271="Baja médica",G271="Médico",G271="Compensación de horas",G271="Viaje de trabajo"),I271,IF(G271="Media jornada de vacaciones",I271/2,0))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IF(YEAR(DATE('Ajustes'!$B$5,1,1)+267)='Ajustes'!$B$5,DATE('Ajustes'!$B$5,1,1)+267,"")</f>
        <v>46655</v>
      </c>
      <c r="B272" s="19">
        <f>A272</f>
        <v>46655</v>
      </c>
      <c r="C272" s="20" t="str">
        <f>IF(A272="","",IF(COUNTIF('Festivos'!$A$5:$A$84,A272)&gt;0,"Festivo",IF(WEEKDAY(A272,2)&gt;5,"Fin de semana","Laborable")))</f>
        <v>Fin de semana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IF(C272="Laborable",'Ajustes'!$B$6,0)</f>
        <v>0</v>
      </c>
      <c r="J272" s="22">
        <f>H272+IF(OR(G272="Vacaciones",G272="Baja médica",G272="Médico",G272="Compensación de horas",G272="Viaje de trabajo"),I272,IF(G272="Media jornada de vacaciones",I272/2,0))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IF(YEAR(DATE('Ajustes'!$B$5,1,1)+268)='Ajustes'!$B$5,DATE('Ajustes'!$B$5,1,1)+268,"")</f>
        <v>46656</v>
      </c>
      <c r="B273" s="19">
        <f>A273</f>
        <v>46656</v>
      </c>
      <c r="C273" s="20" t="str">
        <f>IF(A273="","",IF(COUNTIF('Festivos'!$A$5:$A$84,A273)&gt;0,"Festivo",IF(WEEKDAY(A273,2)&gt;5,"Fin de semana","Laborable")))</f>
        <v>Fin de semana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IF(C273="Laborable",'Ajustes'!$B$6,0)</f>
        <v>0</v>
      </c>
      <c r="J273" s="22">
        <f>H273+IF(OR(G273="Vacaciones",G273="Baja médica",G273="Médico",G273="Compensación de horas",G273="Viaje de trabajo"),I273,IF(G273="Media jornada de vacaciones",I273/2,0))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IF(YEAR(DATE('Ajustes'!$B$5,1,1)+269)='Ajustes'!$B$5,DATE('Ajustes'!$B$5,1,1)+269,"")</f>
        <v>46657</v>
      </c>
      <c r="B274" s="19">
        <f>A274</f>
        <v>46657</v>
      </c>
      <c r="C274" s="20" t="str">
        <f>IF(A274="","",IF(COUNTIF('Festivos'!$A$5:$A$84,A274)&gt;0,"Festivo",IF(WEEKDAY(A274,2)&gt;5,"Fin de semana","Laborable")))</f>
        <v>Laborable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IF(C274="Laborable",'Ajustes'!$B$6,0)</f>
        <v>8</v>
      </c>
      <c r="J274" s="22">
        <f>H274+IF(OR(G274="Vacaciones",G274="Baja médica",G274="Médico",G274="Compensación de horas",G274="Viaje de trabajo"),I274,IF(G274="Media jornada de vacaciones",I274/2,0))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IF(YEAR(DATE('Ajustes'!$B$5,1,1)+270)='Ajustes'!$B$5,DATE('Ajustes'!$B$5,1,1)+270,"")</f>
        <v>46658</v>
      </c>
      <c r="B275" s="19">
        <f>A275</f>
        <v>46658</v>
      </c>
      <c r="C275" s="20" t="str">
        <f>IF(A275="","",IF(COUNTIF('Festivos'!$A$5:$A$84,A275)&gt;0,"Festivo",IF(WEEKDAY(A275,2)&gt;5,"Fin de semana","Laborable")))</f>
        <v>Laborable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IF(C275="Laborable",'Ajustes'!$B$6,0)</f>
        <v>8</v>
      </c>
      <c r="J275" s="22">
        <f>H275+IF(OR(G275="Vacaciones",G275="Baja médica",G275="Médico",G275="Compensación de horas",G275="Viaje de trabajo"),I275,IF(G275="Media jornada de vacaciones",I275/2,0))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IF(YEAR(DATE('Ajustes'!$B$5,1,1)+271)='Ajustes'!$B$5,DATE('Ajustes'!$B$5,1,1)+271,"")</f>
        <v>46659</v>
      </c>
      <c r="B276" s="19">
        <f>A276</f>
        <v>46659</v>
      </c>
      <c r="C276" s="20" t="str">
        <f>IF(A276="","",IF(COUNTIF('Festivos'!$A$5:$A$84,A276)&gt;0,"Festivo",IF(WEEKDAY(A276,2)&gt;5,"Fin de semana","Laborable")))</f>
        <v>Laborable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IF(C276="Laborable",'Ajustes'!$B$6,0)</f>
        <v>8</v>
      </c>
      <c r="J276" s="22">
        <f>H276+IF(OR(G276="Vacaciones",G276="Baja médica",G276="Médico",G276="Compensación de horas",G276="Viaje de trabajo"),I276,IF(G276="Media jornada de vacaciones",I276/2,0))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IF(YEAR(DATE('Ajustes'!$B$5,1,1)+272)='Ajustes'!$B$5,DATE('Ajustes'!$B$5,1,1)+272,"")</f>
        <v>46660</v>
      </c>
      <c r="B277" s="19">
        <f>A277</f>
        <v>46660</v>
      </c>
      <c r="C277" s="20" t="str">
        <f>IF(A277="","",IF(COUNTIF('Festivos'!$A$5:$A$84,A277)&gt;0,"Festivo",IF(WEEKDAY(A277,2)&gt;5,"Fin de semana","Laborable")))</f>
        <v>Laborable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IF(C277="Laborable",'Ajustes'!$B$6,0)</f>
        <v>8</v>
      </c>
      <c r="J277" s="22">
        <f>H277+IF(OR(G277="Vacaciones",G277="Baja médica",G277="Médico",G277="Compensación de horas",G277="Viaje de trabajo"),I277,IF(G277="Media jornada de vacaciones",I277/2,0))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IF(YEAR(DATE('Ajustes'!$B$5,1,1)+273)='Ajustes'!$B$5,DATE('Ajustes'!$B$5,1,1)+273,"")</f>
        <v>46661</v>
      </c>
      <c r="B278" s="19">
        <f>A278</f>
        <v>46661</v>
      </c>
      <c r="C278" s="20" t="str">
        <f>IF(A278="","",IF(COUNTIF('Festivos'!$A$5:$A$84,A278)&gt;0,"Festivo",IF(WEEKDAY(A278,2)&gt;5,"Fin de semana","Laborable")))</f>
        <v>Laborable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IF(C278="Laborable",'Ajustes'!$B$6,0)</f>
        <v>8</v>
      </c>
      <c r="J278" s="22">
        <f>H278+IF(OR(G278="Vacaciones",G278="Baja médica",G278="Médico",G278="Compensación de horas",G278="Viaje de trabajo"),I278,IF(G278="Media jornada de vacaciones",I278/2,0))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IF(YEAR(DATE('Ajustes'!$B$5,1,1)+274)='Ajustes'!$B$5,DATE('Ajustes'!$B$5,1,1)+274,"")</f>
        <v>46662</v>
      </c>
      <c r="B279" s="19">
        <f>A279</f>
        <v>46662</v>
      </c>
      <c r="C279" s="20" t="str">
        <f>IF(A279="","",IF(COUNTIF('Festivos'!$A$5:$A$84,A279)&gt;0,"Festivo",IF(WEEKDAY(A279,2)&gt;5,"Fin de semana","Laborable")))</f>
        <v>Fin de semana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IF(C279="Laborable",'Ajustes'!$B$6,0)</f>
        <v>0</v>
      </c>
      <c r="J279" s="22">
        <f>H279+IF(OR(G279="Vacaciones",G279="Baja médica",G279="Médico",G279="Compensación de horas",G279="Viaje de trabajo"),I279,IF(G279="Media jornada de vacaciones",I279/2,0))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IF(YEAR(DATE('Ajustes'!$B$5,1,1)+275)='Ajustes'!$B$5,DATE('Ajustes'!$B$5,1,1)+275,"")</f>
        <v>46663</v>
      </c>
      <c r="B280" s="19">
        <f>A280</f>
        <v>46663</v>
      </c>
      <c r="C280" s="20" t="str">
        <f>IF(A280="","",IF(COUNTIF('Festivos'!$A$5:$A$84,A280)&gt;0,"Festivo",IF(WEEKDAY(A280,2)&gt;5,"Fin de semana","Laborable")))</f>
        <v>Fin de semana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IF(C280="Laborable",'Ajustes'!$B$6,0)</f>
        <v>0</v>
      </c>
      <c r="J280" s="22">
        <f>H280+IF(OR(G280="Vacaciones",G280="Baja médica",G280="Médico",G280="Compensación de horas",G280="Viaje de trabajo"),I280,IF(G280="Media jornada de vacaciones",I280/2,0))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IF(YEAR(DATE('Ajustes'!$B$5,1,1)+276)='Ajustes'!$B$5,DATE('Ajustes'!$B$5,1,1)+276,"")</f>
        <v>46664</v>
      </c>
      <c r="B281" s="19">
        <f>A281</f>
        <v>46664</v>
      </c>
      <c r="C281" s="20" t="str">
        <f>IF(A281="","",IF(COUNTIF('Festivos'!$A$5:$A$84,A281)&gt;0,"Festivo",IF(WEEKDAY(A281,2)&gt;5,"Fin de semana","Laborable")))</f>
        <v>Laborable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IF(C281="Laborable",'Ajustes'!$B$6,0)</f>
        <v>8</v>
      </c>
      <c r="J281" s="22">
        <f>H281+IF(OR(G281="Vacaciones",G281="Baja médica",G281="Médico",G281="Compensación de horas",G281="Viaje de trabajo"),I281,IF(G281="Media jornada de vacaciones",I281/2,0))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IF(YEAR(DATE('Ajustes'!$B$5,1,1)+277)='Ajustes'!$B$5,DATE('Ajustes'!$B$5,1,1)+277,"")</f>
        <v>46665</v>
      </c>
      <c r="B282" s="19">
        <f>A282</f>
        <v>46665</v>
      </c>
      <c r="C282" s="20" t="str">
        <f>IF(A282="","",IF(COUNTIF('Festivos'!$A$5:$A$84,A282)&gt;0,"Festivo",IF(WEEKDAY(A282,2)&gt;5,"Fin de semana","Laborable")))</f>
        <v>Laborable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IF(C282="Laborable",'Ajustes'!$B$6,0)</f>
        <v>8</v>
      </c>
      <c r="J282" s="22">
        <f>H282+IF(OR(G282="Vacaciones",G282="Baja médica",G282="Médico",G282="Compensación de horas",G282="Viaje de trabajo"),I282,IF(G282="Media jornada de vacaciones",I282/2,0))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IF(YEAR(DATE('Ajustes'!$B$5,1,1)+278)='Ajustes'!$B$5,DATE('Ajustes'!$B$5,1,1)+278,"")</f>
        <v>46666</v>
      </c>
      <c r="B283" s="19">
        <f>A283</f>
        <v>46666</v>
      </c>
      <c r="C283" s="20" t="str">
        <f>IF(A283="","",IF(COUNTIF('Festivos'!$A$5:$A$84,A283)&gt;0,"Festivo",IF(WEEKDAY(A283,2)&gt;5,"Fin de semana","Laborable")))</f>
        <v>Laborable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IF(C283="Laborable",'Ajustes'!$B$6,0)</f>
        <v>8</v>
      </c>
      <c r="J283" s="22">
        <f>H283+IF(OR(G283="Vacaciones",G283="Baja médica",G283="Médico",G283="Compensación de horas",G283="Viaje de trabajo"),I283,IF(G283="Media jornada de vacaciones",I283/2,0))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IF(YEAR(DATE('Ajustes'!$B$5,1,1)+279)='Ajustes'!$B$5,DATE('Ajustes'!$B$5,1,1)+279,"")</f>
        <v>46667</v>
      </c>
      <c r="B284" s="19">
        <f>A284</f>
        <v>46667</v>
      </c>
      <c r="C284" s="20" t="str">
        <f>IF(A284="","",IF(COUNTIF('Festivos'!$A$5:$A$84,A284)&gt;0,"Festivo",IF(WEEKDAY(A284,2)&gt;5,"Fin de semana","Laborable")))</f>
        <v>Laborable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IF(C284="Laborable",'Ajustes'!$B$6,0)</f>
        <v>8</v>
      </c>
      <c r="J284" s="22">
        <f>H284+IF(OR(G284="Vacaciones",G284="Baja médica",G284="Médico",G284="Compensación de horas",G284="Viaje de trabajo"),I284,IF(G284="Media jornada de vacaciones",I284/2,0))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IF(YEAR(DATE('Ajustes'!$B$5,1,1)+280)='Ajustes'!$B$5,DATE('Ajustes'!$B$5,1,1)+280,"")</f>
        <v>46668</v>
      </c>
      <c r="B285" s="19">
        <f>A285</f>
        <v>46668</v>
      </c>
      <c r="C285" s="20" t="str">
        <f>IF(A285="","",IF(COUNTIF('Festivos'!$A$5:$A$84,A285)&gt;0,"Festivo",IF(WEEKDAY(A285,2)&gt;5,"Fin de semana","Laborable")))</f>
        <v>Laborable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IF(C285="Laborable",'Ajustes'!$B$6,0)</f>
        <v>8</v>
      </c>
      <c r="J285" s="22">
        <f>H285+IF(OR(G285="Vacaciones",G285="Baja médica",G285="Médico",G285="Compensación de horas",G285="Viaje de trabajo"),I285,IF(G285="Media jornada de vacaciones",I285/2,0))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IF(YEAR(DATE('Ajustes'!$B$5,1,1)+281)='Ajustes'!$B$5,DATE('Ajustes'!$B$5,1,1)+281,"")</f>
        <v>46669</v>
      </c>
      <c r="B286" s="19">
        <f>A286</f>
        <v>46669</v>
      </c>
      <c r="C286" s="20" t="str">
        <f>IF(A286="","",IF(COUNTIF('Festivos'!$A$5:$A$84,A286)&gt;0,"Festivo",IF(WEEKDAY(A286,2)&gt;5,"Fin de semana","Laborable")))</f>
        <v>Fin de semana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IF(C286="Laborable",'Ajustes'!$B$6,0)</f>
        <v>0</v>
      </c>
      <c r="J286" s="22">
        <f>H286+IF(OR(G286="Vacaciones",G286="Baja médica",G286="Médico",G286="Compensación de horas",G286="Viaje de trabajo"),I286,IF(G286="Media jornada de vacaciones",I286/2,0))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IF(YEAR(DATE('Ajustes'!$B$5,1,1)+282)='Ajustes'!$B$5,DATE('Ajustes'!$B$5,1,1)+282,"")</f>
        <v>46670</v>
      </c>
      <c r="B287" s="19">
        <f>A287</f>
        <v>46670</v>
      </c>
      <c r="C287" s="20" t="str">
        <f>IF(A287="","",IF(COUNTIF('Festivos'!$A$5:$A$84,A287)&gt;0,"Festivo",IF(WEEKDAY(A287,2)&gt;5,"Fin de semana","Laborable")))</f>
        <v>Fin de semana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IF(C287="Laborable",'Ajustes'!$B$6,0)</f>
        <v>0</v>
      </c>
      <c r="J287" s="22">
        <f>H287+IF(OR(G287="Vacaciones",G287="Baja médica",G287="Médico",G287="Compensación de horas",G287="Viaje de trabajo"),I287,IF(G287="Media jornada de vacaciones",I287/2,0))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IF(YEAR(DATE('Ajustes'!$B$5,1,1)+283)='Ajustes'!$B$5,DATE('Ajustes'!$B$5,1,1)+283,"")</f>
        <v>46671</v>
      </c>
      <c r="B288" s="19">
        <f>A288</f>
        <v>46671</v>
      </c>
      <c r="C288" s="20" t="str">
        <f>IF(A288="","",IF(COUNTIF('Festivos'!$A$5:$A$84,A288)&gt;0,"Festivo",IF(WEEKDAY(A288,2)&gt;5,"Fin de semana","Laborable")))</f>
        <v>Laborable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IF(C288="Laborable",'Ajustes'!$B$6,0)</f>
        <v>8</v>
      </c>
      <c r="J288" s="22">
        <f>H288+IF(OR(G288="Vacaciones",G288="Baja médica",G288="Médico",G288="Compensación de horas",G288="Viaje de trabajo"),I288,IF(G288="Media jornada de vacaciones",I288/2,0))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IF(YEAR(DATE('Ajustes'!$B$5,1,1)+284)='Ajustes'!$B$5,DATE('Ajustes'!$B$5,1,1)+284,"")</f>
        <v>46672</v>
      </c>
      <c r="B289" s="19">
        <f>A289</f>
        <v>46672</v>
      </c>
      <c r="C289" s="20" t="str">
        <f>IF(A289="","",IF(COUNTIF('Festivos'!$A$5:$A$84,A289)&gt;0,"Festivo",IF(WEEKDAY(A289,2)&gt;5,"Fin de semana","Laborable")))</f>
        <v>Festivo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IF(C289="Laborable",'Ajustes'!$B$6,0)</f>
        <v>0</v>
      </c>
      <c r="J289" s="22">
        <f>H289+IF(OR(G289="Vacaciones",G289="Baja médica",G289="Médico",G289="Compensación de horas",G289="Viaje de trabajo"),I289,IF(G289="Media jornada de vacaciones",I289/2,0))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IF(YEAR(DATE('Ajustes'!$B$5,1,1)+285)='Ajustes'!$B$5,DATE('Ajustes'!$B$5,1,1)+285,"")</f>
        <v>46673</v>
      </c>
      <c r="B290" s="19">
        <f>A290</f>
        <v>46673</v>
      </c>
      <c r="C290" s="20" t="str">
        <f>IF(A290="","",IF(COUNTIF('Festivos'!$A$5:$A$84,A290)&gt;0,"Festivo",IF(WEEKDAY(A290,2)&gt;5,"Fin de semana","Laborable")))</f>
        <v>Laborable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IF(C290="Laborable",'Ajustes'!$B$6,0)</f>
        <v>8</v>
      </c>
      <c r="J290" s="22">
        <f>H290+IF(OR(G290="Vacaciones",G290="Baja médica",G290="Médico",G290="Compensación de horas",G290="Viaje de trabajo"),I290,IF(G290="Media jornada de vacaciones",I290/2,0))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IF(YEAR(DATE('Ajustes'!$B$5,1,1)+286)='Ajustes'!$B$5,DATE('Ajustes'!$B$5,1,1)+286,"")</f>
        <v>46674</v>
      </c>
      <c r="B291" s="19">
        <f>A291</f>
        <v>46674</v>
      </c>
      <c r="C291" s="20" t="str">
        <f>IF(A291="","",IF(COUNTIF('Festivos'!$A$5:$A$84,A291)&gt;0,"Festivo",IF(WEEKDAY(A291,2)&gt;5,"Fin de semana","Laborable")))</f>
        <v>Laborable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IF(C291="Laborable",'Ajustes'!$B$6,0)</f>
        <v>8</v>
      </c>
      <c r="J291" s="22">
        <f>H291+IF(OR(G291="Vacaciones",G291="Baja médica",G291="Médico",G291="Compensación de horas",G291="Viaje de trabajo"),I291,IF(G291="Media jornada de vacaciones",I291/2,0))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IF(YEAR(DATE('Ajustes'!$B$5,1,1)+287)='Ajustes'!$B$5,DATE('Ajustes'!$B$5,1,1)+287,"")</f>
        <v>46675</v>
      </c>
      <c r="B292" s="19">
        <f>A292</f>
        <v>46675</v>
      </c>
      <c r="C292" s="20" t="str">
        <f>IF(A292="","",IF(COUNTIF('Festivos'!$A$5:$A$84,A292)&gt;0,"Festivo",IF(WEEKDAY(A292,2)&gt;5,"Fin de semana","Laborable")))</f>
        <v>Laborable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IF(C292="Laborable",'Ajustes'!$B$6,0)</f>
        <v>8</v>
      </c>
      <c r="J292" s="22">
        <f>H292+IF(OR(G292="Vacaciones",G292="Baja médica",G292="Médico",G292="Compensación de horas",G292="Viaje de trabajo"),I292,IF(G292="Media jornada de vacaciones",I292/2,0))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IF(YEAR(DATE('Ajustes'!$B$5,1,1)+288)='Ajustes'!$B$5,DATE('Ajustes'!$B$5,1,1)+288,"")</f>
        <v>46676</v>
      </c>
      <c r="B293" s="19">
        <f>A293</f>
        <v>46676</v>
      </c>
      <c r="C293" s="20" t="str">
        <f>IF(A293="","",IF(COUNTIF('Festivos'!$A$5:$A$84,A293)&gt;0,"Festivo",IF(WEEKDAY(A293,2)&gt;5,"Fin de semana","Laborable")))</f>
        <v>Fin de semana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IF(C293="Laborable",'Ajustes'!$B$6,0)</f>
        <v>0</v>
      </c>
      <c r="J293" s="22">
        <f>H293+IF(OR(G293="Vacaciones",G293="Baja médica",G293="Médico",G293="Compensación de horas",G293="Viaje de trabajo"),I293,IF(G293="Media jornada de vacaciones",I293/2,0))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IF(YEAR(DATE('Ajustes'!$B$5,1,1)+289)='Ajustes'!$B$5,DATE('Ajustes'!$B$5,1,1)+289,"")</f>
        <v>46677</v>
      </c>
      <c r="B294" s="19">
        <f>A294</f>
        <v>46677</v>
      </c>
      <c r="C294" s="20" t="str">
        <f>IF(A294="","",IF(COUNTIF('Festivos'!$A$5:$A$84,A294)&gt;0,"Festivo",IF(WEEKDAY(A294,2)&gt;5,"Fin de semana","Laborable")))</f>
        <v>Fin de semana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IF(C294="Laborable",'Ajustes'!$B$6,0)</f>
        <v>0</v>
      </c>
      <c r="J294" s="22">
        <f>H294+IF(OR(G294="Vacaciones",G294="Baja médica",G294="Médico",G294="Compensación de horas",G294="Viaje de trabajo"),I294,IF(G294="Media jornada de vacaciones",I294/2,0))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IF(YEAR(DATE('Ajustes'!$B$5,1,1)+290)='Ajustes'!$B$5,DATE('Ajustes'!$B$5,1,1)+290,"")</f>
        <v>46678</v>
      </c>
      <c r="B295" s="19">
        <f>A295</f>
        <v>46678</v>
      </c>
      <c r="C295" s="20" t="str">
        <f>IF(A295="","",IF(COUNTIF('Festivos'!$A$5:$A$84,A295)&gt;0,"Festivo",IF(WEEKDAY(A295,2)&gt;5,"Fin de semana","Laborable")))</f>
        <v>Laborable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IF(C295="Laborable",'Ajustes'!$B$6,0)</f>
        <v>8</v>
      </c>
      <c r="J295" s="22">
        <f>H295+IF(OR(G295="Vacaciones",G295="Baja médica",G295="Médico",G295="Compensación de horas",G295="Viaje de trabajo"),I295,IF(G295="Media jornada de vacaciones",I295/2,0))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IF(YEAR(DATE('Ajustes'!$B$5,1,1)+291)='Ajustes'!$B$5,DATE('Ajustes'!$B$5,1,1)+291,"")</f>
        <v>46679</v>
      </c>
      <c r="B296" s="19">
        <f>A296</f>
        <v>46679</v>
      </c>
      <c r="C296" s="20" t="str">
        <f>IF(A296="","",IF(COUNTIF('Festivos'!$A$5:$A$84,A296)&gt;0,"Festivo",IF(WEEKDAY(A296,2)&gt;5,"Fin de semana","Laborable")))</f>
        <v>Laborable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IF(C296="Laborable",'Ajustes'!$B$6,0)</f>
        <v>8</v>
      </c>
      <c r="J296" s="22">
        <f>H296+IF(OR(G296="Vacaciones",G296="Baja médica",G296="Médico",G296="Compensación de horas",G296="Viaje de trabajo"),I296,IF(G296="Media jornada de vacaciones",I296/2,0))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IF(YEAR(DATE('Ajustes'!$B$5,1,1)+292)='Ajustes'!$B$5,DATE('Ajustes'!$B$5,1,1)+292,"")</f>
        <v>46680</v>
      </c>
      <c r="B297" s="19">
        <f>A297</f>
        <v>46680</v>
      </c>
      <c r="C297" s="20" t="str">
        <f>IF(A297="","",IF(COUNTIF('Festivos'!$A$5:$A$84,A297)&gt;0,"Festivo",IF(WEEKDAY(A297,2)&gt;5,"Fin de semana","Laborable")))</f>
        <v>Laborable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IF(C297="Laborable",'Ajustes'!$B$6,0)</f>
        <v>8</v>
      </c>
      <c r="J297" s="22">
        <f>H297+IF(OR(G297="Vacaciones",G297="Baja médica",G297="Médico",G297="Compensación de horas",G297="Viaje de trabajo"),I297,IF(G297="Media jornada de vacaciones",I297/2,0))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IF(YEAR(DATE('Ajustes'!$B$5,1,1)+293)='Ajustes'!$B$5,DATE('Ajustes'!$B$5,1,1)+293,"")</f>
        <v>46681</v>
      </c>
      <c r="B298" s="19">
        <f>A298</f>
        <v>46681</v>
      </c>
      <c r="C298" s="20" t="str">
        <f>IF(A298="","",IF(COUNTIF('Festivos'!$A$5:$A$84,A298)&gt;0,"Festivo",IF(WEEKDAY(A298,2)&gt;5,"Fin de semana","Laborable")))</f>
        <v>Laborable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IF(C298="Laborable",'Ajustes'!$B$6,0)</f>
        <v>8</v>
      </c>
      <c r="J298" s="22">
        <f>H298+IF(OR(G298="Vacaciones",G298="Baja médica",G298="Médico",G298="Compensación de horas",G298="Viaje de trabajo"),I298,IF(G298="Media jornada de vacaciones",I298/2,0))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IF(YEAR(DATE('Ajustes'!$B$5,1,1)+294)='Ajustes'!$B$5,DATE('Ajustes'!$B$5,1,1)+294,"")</f>
        <v>46682</v>
      </c>
      <c r="B299" s="19">
        <f>A299</f>
        <v>46682</v>
      </c>
      <c r="C299" s="20" t="str">
        <f>IF(A299="","",IF(COUNTIF('Festivos'!$A$5:$A$84,A299)&gt;0,"Festivo",IF(WEEKDAY(A299,2)&gt;5,"Fin de semana","Laborable")))</f>
        <v>Laborable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IF(C299="Laborable",'Ajustes'!$B$6,0)</f>
        <v>8</v>
      </c>
      <c r="J299" s="22">
        <f>H299+IF(OR(G299="Vacaciones",G299="Baja médica",G299="Médico",G299="Compensación de horas",G299="Viaje de trabajo"),I299,IF(G299="Media jornada de vacaciones",I299/2,0))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IF(YEAR(DATE('Ajustes'!$B$5,1,1)+295)='Ajustes'!$B$5,DATE('Ajustes'!$B$5,1,1)+295,"")</f>
        <v>46683</v>
      </c>
      <c r="B300" s="19">
        <f>A300</f>
        <v>46683</v>
      </c>
      <c r="C300" s="20" t="str">
        <f>IF(A300="","",IF(COUNTIF('Festivos'!$A$5:$A$84,A300)&gt;0,"Festivo",IF(WEEKDAY(A300,2)&gt;5,"Fin de semana","Laborable")))</f>
        <v>Fin de semana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IF(C300="Laborable",'Ajustes'!$B$6,0)</f>
        <v>0</v>
      </c>
      <c r="J300" s="22">
        <f>H300+IF(OR(G300="Vacaciones",G300="Baja médica",G300="Médico",G300="Compensación de horas",G300="Viaje de trabajo"),I300,IF(G300="Media jornada de vacaciones",I300/2,0))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IF(YEAR(DATE('Ajustes'!$B$5,1,1)+296)='Ajustes'!$B$5,DATE('Ajustes'!$B$5,1,1)+296,"")</f>
        <v>46684</v>
      </c>
      <c r="B301" s="19">
        <f>A301</f>
        <v>46684</v>
      </c>
      <c r="C301" s="20" t="str">
        <f>IF(A301="","",IF(COUNTIF('Festivos'!$A$5:$A$84,A301)&gt;0,"Festivo",IF(WEEKDAY(A301,2)&gt;5,"Fin de semana","Laborable")))</f>
        <v>Fin de semana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IF(C301="Laborable",'Ajustes'!$B$6,0)</f>
        <v>0</v>
      </c>
      <c r="J301" s="22">
        <f>H301+IF(OR(G301="Vacaciones",G301="Baja médica",G301="Médico",G301="Compensación de horas",G301="Viaje de trabajo"),I301,IF(G301="Media jornada de vacaciones",I301/2,0))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IF(YEAR(DATE('Ajustes'!$B$5,1,1)+297)='Ajustes'!$B$5,DATE('Ajustes'!$B$5,1,1)+297,"")</f>
        <v>46685</v>
      </c>
      <c r="B302" s="19">
        <f>A302</f>
        <v>46685</v>
      </c>
      <c r="C302" s="20" t="str">
        <f>IF(A302="","",IF(COUNTIF('Festivos'!$A$5:$A$84,A302)&gt;0,"Festivo",IF(WEEKDAY(A302,2)&gt;5,"Fin de semana","Laborable")))</f>
        <v>Laborable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IF(C302="Laborable",'Ajustes'!$B$6,0)</f>
        <v>8</v>
      </c>
      <c r="J302" s="22">
        <f>H302+IF(OR(G302="Vacaciones",G302="Baja médica",G302="Médico",G302="Compensación de horas",G302="Viaje de trabajo"),I302,IF(G302="Media jornada de vacaciones",I302/2,0))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IF(YEAR(DATE('Ajustes'!$B$5,1,1)+298)='Ajustes'!$B$5,DATE('Ajustes'!$B$5,1,1)+298,"")</f>
        <v>46686</v>
      </c>
      <c r="B303" s="19">
        <f>A303</f>
        <v>46686</v>
      </c>
      <c r="C303" s="20" t="str">
        <f>IF(A303="","",IF(COUNTIF('Festivos'!$A$5:$A$84,A303)&gt;0,"Festivo",IF(WEEKDAY(A303,2)&gt;5,"Fin de semana","Laborable")))</f>
        <v>Laborable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IF(C303="Laborable",'Ajustes'!$B$6,0)</f>
        <v>8</v>
      </c>
      <c r="J303" s="22">
        <f>H303+IF(OR(G303="Vacaciones",G303="Baja médica",G303="Médico",G303="Compensación de horas",G303="Viaje de trabajo"),I303,IF(G303="Media jornada de vacaciones",I303/2,0))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IF(YEAR(DATE('Ajustes'!$B$5,1,1)+299)='Ajustes'!$B$5,DATE('Ajustes'!$B$5,1,1)+299,"")</f>
        <v>46687</v>
      </c>
      <c r="B304" s="19">
        <f>A304</f>
        <v>46687</v>
      </c>
      <c r="C304" s="20" t="str">
        <f>IF(A304="","",IF(COUNTIF('Festivos'!$A$5:$A$84,A304)&gt;0,"Festivo",IF(WEEKDAY(A304,2)&gt;5,"Fin de semana","Laborable")))</f>
        <v>Laborable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IF(C304="Laborable",'Ajustes'!$B$6,0)</f>
        <v>8</v>
      </c>
      <c r="J304" s="22">
        <f>H304+IF(OR(G304="Vacaciones",G304="Baja médica",G304="Médico",G304="Compensación de horas",G304="Viaje de trabajo"),I304,IF(G304="Media jornada de vacaciones",I304/2,0))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IF(YEAR(DATE('Ajustes'!$B$5,1,1)+300)='Ajustes'!$B$5,DATE('Ajustes'!$B$5,1,1)+300,"")</f>
        <v>46688</v>
      </c>
      <c r="B305" s="19">
        <f>A305</f>
        <v>46688</v>
      </c>
      <c r="C305" s="20" t="str">
        <f>IF(A305="","",IF(COUNTIF('Festivos'!$A$5:$A$84,A305)&gt;0,"Festivo",IF(WEEKDAY(A305,2)&gt;5,"Fin de semana","Laborable")))</f>
        <v>Laborable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IF(C305="Laborable",'Ajustes'!$B$6,0)</f>
        <v>8</v>
      </c>
      <c r="J305" s="22">
        <f>H305+IF(OR(G305="Vacaciones",G305="Baja médica",G305="Médico",G305="Compensación de horas",G305="Viaje de trabajo"),I305,IF(G305="Media jornada de vacaciones",I305/2,0))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IF(YEAR(DATE('Ajustes'!$B$5,1,1)+301)='Ajustes'!$B$5,DATE('Ajustes'!$B$5,1,1)+301,"")</f>
        <v>46689</v>
      </c>
      <c r="B306" s="19">
        <f>A306</f>
        <v>46689</v>
      </c>
      <c r="C306" s="20" t="str">
        <f>IF(A306="","",IF(COUNTIF('Festivos'!$A$5:$A$84,A306)&gt;0,"Festivo",IF(WEEKDAY(A306,2)&gt;5,"Fin de semana","Laborable")))</f>
        <v>Laborable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IF(C306="Laborable",'Ajustes'!$B$6,0)</f>
        <v>8</v>
      </c>
      <c r="J306" s="22">
        <f>H306+IF(OR(G306="Vacaciones",G306="Baja médica",G306="Médico",G306="Compensación de horas",G306="Viaje de trabajo"),I306,IF(G306="Media jornada de vacaciones",I306/2,0))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IF(YEAR(DATE('Ajustes'!$B$5,1,1)+302)='Ajustes'!$B$5,DATE('Ajustes'!$B$5,1,1)+302,"")</f>
        <v>46690</v>
      </c>
      <c r="B307" s="19">
        <f>A307</f>
        <v>46690</v>
      </c>
      <c r="C307" s="20" t="str">
        <f>IF(A307="","",IF(COUNTIF('Festivos'!$A$5:$A$84,A307)&gt;0,"Festivo",IF(WEEKDAY(A307,2)&gt;5,"Fin de semana","Laborable")))</f>
        <v>Fin de semana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IF(C307="Laborable",'Ajustes'!$B$6,0)</f>
        <v>0</v>
      </c>
      <c r="J307" s="22">
        <f>H307+IF(OR(G307="Vacaciones",G307="Baja médica",G307="Médico",G307="Compensación de horas",G307="Viaje de trabajo"),I307,IF(G307="Media jornada de vacaciones",I307/2,0))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IF(YEAR(DATE('Ajustes'!$B$5,1,1)+303)='Ajustes'!$B$5,DATE('Ajustes'!$B$5,1,1)+303,"")</f>
        <v>46691</v>
      </c>
      <c r="B308" s="19">
        <f>A308</f>
        <v>46691</v>
      </c>
      <c r="C308" s="20" t="str">
        <f>IF(A308="","",IF(COUNTIF('Festivos'!$A$5:$A$84,A308)&gt;0,"Festivo",IF(WEEKDAY(A308,2)&gt;5,"Fin de semana","Laborable")))</f>
        <v>Fin de semana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IF(C308="Laborable",'Ajustes'!$B$6,0)</f>
        <v>0</v>
      </c>
      <c r="J308" s="22">
        <f>H308+IF(OR(G308="Vacaciones",G308="Baja médica",G308="Médico",G308="Compensación de horas",G308="Viaje de trabajo"),I308,IF(G308="Media jornada de vacaciones",I308/2,0))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IF(YEAR(DATE('Ajustes'!$B$5,1,1)+304)='Ajustes'!$B$5,DATE('Ajustes'!$B$5,1,1)+304,"")</f>
        <v>46692</v>
      </c>
      <c r="B309" s="19">
        <f>A309</f>
        <v>46692</v>
      </c>
      <c r="C309" s="20" t="str">
        <f>IF(A309="","",IF(COUNTIF('Festivos'!$A$5:$A$84,A309)&gt;0,"Festivo",IF(WEEKDAY(A309,2)&gt;5,"Fin de semana","Laborable")))</f>
        <v>Festivo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IF(C309="Laborable",'Ajustes'!$B$6,0)</f>
        <v>0</v>
      </c>
      <c r="J309" s="22">
        <f>H309+IF(OR(G309="Vacaciones",G309="Baja médica",G309="Médico",G309="Compensación de horas",G309="Viaje de trabajo"),I309,IF(G309="Media jornada de vacaciones",I309/2,0))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IF(YEAR(DATE('Ajustes'!$B$5,1,1)+305)='Ajustes'!$B$5,DATE('Ajustes'!$B$5,1,1)+305,"")</f>
        <v>46693</v>
      </c>
      <c r="B310" s="19">
        <f>A310</f>
        <v>46693</v>
      </c>
      <c r="C310" s="20" t="str">
        <f>IF(A310="","",IF(COUNTIF('Festivos'!$A$5:$A$84,A310)&gt;0,"Festivo",IF(WEEKDAY(A310,2)&gt;5,"Fin de semana","Laborable")))</f>
        <v>Laborable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IF(C310="Laborable",'Ajustes'!$B$6,0)</f>
        <v>8</v>
      </c>
      <c r="J310" s="22">
        <f>H310+IF(OR(G310="Vacaciones",G310="Baja médica",G310="Médico",G310="Compensación de horas",G310="Viaje de trabajo"),I310,IF(G310="Media jornada de vacaciones",I310/2,0))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IF(YEAR(DATE('Ajustes'!$B$5,1,1)+306)='Ajustes'!$B$5,DATE('Ajustes'!$B$5,1,1)+306,"")</f>
        <v>46694</v>
      </c>
      <c r="B311" s="19">
        <f>A311</f>
        <v>46694</v>
      </c>
      <c r="C311" s="20" t="str">
        <f>IF(A311="","",IF(COUNTIF('Festivos'!$A$5:$A$84,A311)&gt;0,"Festivo",IF(WEEKDAY(A311,2)&gt;5,"Fin de semana","Laborable")))</f>
        <v>Laborable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IF(C311="Laborable",'Ajustes'!$B$6,0)</f>
        <v>8</v>
      </c>
      <c r="J311" s="22">
        <f>H311+IF(OR(G311="Vacaciones",G311="Baja médica",G311="Médico",G311="Compensación de horas",G311="Viaje de trabajo"),I311,IF(G311="Media jornada de vacaciones",I311/2,0))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IF(YEAR(DATE('Ajustes'!$B$5,1,1)+307)='Ajustes'!$B$5,DATE('Ajustes'!$B$5,1,1)+307,"")</f>
        <v>46695</v>
      </c>
      <c r="B312" s="19">
        <f>A312</f>
        <v>46695</v>
      </c>
      <c r="C312" s="20" t="str">
        <f>IF(A312="","",IF(COUNTIF('Festivos'!$A$5:$A$84,A312)&gt;0,"Festivo",IF(WEEKDAY(A312,2)&gt;5,"Fin de semana","Laborable")))</f>
        <v>Laborable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IF(C312="Laborable",'Ajustes'!$B$6,0)</f>
        <v>8</v>
      </c>
      <c r="J312" s="22">
        <f>H312+IF(OR(G312="Vacaciones",G312="Baja médica",G312="Médico",G312="Compensación de horas",G312="Viaje de trabajo"),I312,IF(G312="Media jornada de vacaciones",I312/2,0))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IF(YEAR(DATE('Ajustes'!$B$5,1,1)+308)='Ajustes'!$B$5,DATE('Ajustes'!$B$5,1,1)+308,"")</f>
        <v>46696</v>
      </c>
      <c r="B313" s="19">
        <f>A313</f>
        <v>46696</v>
      </c>
      <c r="C313" s="20" t="str">
        <f>IF(A313="","",IF(COUNTIF('Festivos'!$A$5:$A$84,A313)&gt;0,"Festivo",IF(WEEKDAY(A313,2)&gt;5,"Fin de semana","Laborable")))</f>
        <v>Laborable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IF(C313="Laborable",'Ajustes'!$B$6,0)</f>
        <v>8</v>
      </c>
      <c r="J313" s="22">
        <f>H313+IF(OR(G313="Vacaciones",G313="Baja médica",G313="Médico",G313="Compensación de horas",G313="Viaje de trabajo"),I313,IF(G313="Media jornada de vacaciones",I313/2,0))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IF(YEAR(DATE('Ajustes'!$B$5,1,1)+309)='Ajustes'!$B$5,DATE('Ajustes'!$B$5,1,1)+309,"")</f>
        <v>46697</v>
      </c>
      <c r="B314" s="19">
        <f>A314</f>
        <v>46697</v>
      </c>
      <c r="C314" s="20" t="str">
        <f>IF(A314="","",IF(COUNTIF('Festivos'!$A$5:$A$84,A314)&gt;0,"Festivo",IF(WEEKDAY(A314,2)&gt;5,"Fin de semana","Laborable")))</f>
        <v>Fin de semana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IF(C314="Laborable",'Ajustes'!$B$6,0)</f>
        <v>0</v>
      </c>
      <c r="J314" s="22">
        <f>H314+IF(OR(G314="Vacaciones",G314="Baja médica",G314="Médico",G314="Compensación de horas",G314="Viaje de trabajo"),I314,IF(G314="Media jornada de vacaciones",I314/2,0))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IF(YEAR(DATE('Ajustes'!$B$5,1,1)+310)='Ajustes'!$B$5,DATE('Ajustes'!$B$5,1,1)+310,"")</f>
        <v>46698</v>
      </c>
      <c r="B315" s="19">
        <f>A315</f>
        <v>46698</v>
      </c>
      <c r="C315" s="20" t="str">
        <f>IF(A315="","",IF(COUNTIF('Festivos'!$A$5:$A$84,A315)&gt;0,"Festivo",IF(WEEKDAY(A315,2)&gt;5,"Fin de semana","Laborable")))</f>
        <v>Fin de semana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IF(C315="Laborable",'Ajustes'!$B$6,0)</f>
        <v>0</v>
      </c>
      <c r="J315" s="22">
        <f>H315+IF(OR(G315="Vacaciones",G315="Baja médica",G315="Médico",G315="Compensación de horas",G315="Viaje de trabajo"),I315,IF(G315="Media jornada de vacaciones",I315/2,0))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IF(YEAR(DATE('Ajustes'!$B$5,1,1)+311)='Ajustes'!$B$5,DATE('Ajustes'!$B$5,1,1)+311,"")</f>
        <v>46699</v>
      </c>
      <c r="B316" s="19">
        <f>A316</f>
        <v>46699</v>
      </c>
      <c r="C316" s="20" t="str">
        <f>IF(A316="","",IF(COUNTIF('Festivos'!$A$5:$A$84,A316)&gt;0,"Festivo",IF(WEEKDAY(A316,2)&gt;5,"Fin de semana","Laborable")))</f>
        <v>Laborable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IF(C316="Laborable",'Ajustes'!$B$6,0)</f>
        <v>8</v>
      </c>
      <c r="J316" s="22">
        <f>H316+IF(OR(G316="Vacaciones",G316="Baja médica",G316="Médico",G316="Compensación de horas",G316="Viaje de trabajo"),I316,IF(G316="Media jornada de vacaciones",I316/2,0))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IF(YEAR(DATE('Ajustes'!$B$5,1,1)+312)='Ajustes'!$B$5,DATE('Ajustes'!$B$5,1,1)+312,"")</f>
        <v>46700</v>
      </c>
      <c r="B317" s="19">
        <f>A317</f>
        <v>46700</v>
      </c>
      <c r="C317" s="20" t="str">
        <f>IF(A317="","",IF(COUNTIF('Festivos'!$A$5:$A$84,A317)&gt;0,"Festivo",IF(WEEKDAY(A317,2)&gt;5,"Fin de semana","Laborable")))</f>
        <v>Laborable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IF(C317="Laborable",'Ajustes'!$B$6,0)</f>
        <v>8</v>
      </c>
      <c r="J317" s="22">
        <f>H317+IF(OR(G317="Vacaciones",G317="Baja médica",G317="Médico",G317="Compensación de horas",G317="Viaje de trabajo"),I317,IF(G317="Media jornada de vacaciones",I317/2,0))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IF(YEAR(DATE('Ajustes'!$B$5,1,1)+313)='Ajustes'!$B$5,DATE('Ajustes'!$B$5,1,1)+313,"")</f>
        <v>46701</v>
      </c>
      <c r="B318" s="19">
        <f>A318</f>
        <v>46701</v>
      </c>
      <c r="C318" s="20" t="str">
        <f>IF(A318="","",IF(COUNTIF('Festivos'!$A$5:$A$84,A318)&gt;0,"Festivo",IF(WEEKDAY(A318,2)&gt;5,"Fin de semana","Laborable")))</f>
        <v>Laborable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IF(C318="Laborable",'Ajustes'!$B$6,0)</f>
        <v>8</v>
      </c>
      <c r="J318" s="22">
        <f>H318+IF(OR(G318="Vacaciones",G318="Baja médica",G318="Médico",G318="Compensación de horas",G318="Viaje de trabajo"),I318,IF(G318="Media jornada de vacaciones",I318/2,0))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IF(YEAR(DATE('Ajustes'!$B$5,1,1)+314)='Ajustes'!$B$5,DATE('Ajustes'!$B$5,1,1)+314,"")</f>
        <v>46702</v>
      </c>
      <c r="B319" s="19">
        <f>A319</f>
        <v>46702</v>
      </c>
      <c r="C319" s="20" t="str">
        <f>IF(A319="","",IF(COUNTIF('Festivos'!$A$5:$A$84,A319)&gt;0,"Festivo",IF(WEEKDAY(A319,2)&gt;5,"Fin de semana","Laborable")))</f>
        <v>Laborable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IF(C319="Laborable",'Ajustes'!$B$6,0)</f>
        <v>8</v>
      </c>
      <c r="J319" s="22">
        <f>H319+IF(OR(G319="Vacaciones",G319="Baja médica",G319="Médico",G319="Compensación de horas",G319="Viaje de trabajo"),I319,IF(G319="Media jornada de vacaciones",I319/2,0))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IF(YEAR(DATE('Ajustes'!$B$5,1,1)+315)='Ajustes'!$B$5,DATE('Ajustes'!$B$5,1,1)+315,"")</f>
        <v>46703</v>
      </c>
      <c r="B320" s="19">
        <f>A320</f>
        <v>46703</v>
      </c>
      <c r="C320" s="20" t="str">
        <f>IF(A320="","",IF(COUNTIF('Festivos'!$A$5:$A$84,A320)&gt;0,"Festivo",IF(WEEKDAY(A320,2)&gt;5,"Fin de semana","Laborable")))</f>
        <v>Laborable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IF(C320="Laborable",'Ajustes'!$B$6,0)</f>
        <v>8</v>
      </c>
      <c r="J320" s="22">
        <f>H320+IF(OR(G320="Vacaciones",G320="Baja médica",G320="Médico",G320="Compensación de horas",G320="Viaje de trabajo"),I320,IF(G320="Media jornada de vacaciones",I320/2,0))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IF(YEAR(DATE('Ajustes'!$B$5,1,1)+316)='Ajustes'!$B$5,DATE('Ajustes'!$B$5,1,1)+316,"")</f>
        <v>46704</v>
      </c>
      <c r="B321" s="19">
        <f>A321</f>
        <v>46704</v>
      </c>
      <c r="C321" s="20" t="str">
        <f>IF(A321="","",IF(COUNTIF('Festivos'!$A$5:$A$84,A321)&gt;0,"Festivo",IF(WEEKDAY(A321,2)&gt;5,"Fin de semana","Laborable")))</f>
        <v>Fin de semana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IF(C321="Laborable",'Ajustes'!$B$6,0)</f>
        <v>0</v>
      </c>
      <c r="J321" s="22">
        <f>H321+IF(OR(G321="Vacaciones",G321="Baja médica",G321="Médico",G321="Compensación de horas",G321="Viaje de trabajo"),I321,IF(G321="Media jornada de vacaciones",I321/2,0))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IF(YEAR(DATE('Ajustes'!$B$5,1,1)+317)='Ajustes'!$B$5,DATE('Ajustes'!$B$5,1,1)+317,"")</f>
        <v>46705</v>
      </c>
      <c r="B322" s="19">
        <f>A322</f>
        <v>46705</v>
      </c>
      <c r="C322" s="20" t="str">
        <f>IF(A322="","",IF(COUNTIF('Festivos'!$A$5:$A$84,A322)&gt;0,"Festivo",IF(WEEKDAY(A322,2)&gt;5,"Fin de semana","Laborable")))</f>
        <v>Fin de semana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IF(C322="Laborable",'Ajustes'!$B$6,0)</f>
        <v>0</v>
      </c>
      <c r="J322" s="22">
        <f>H322+IF(OR(G322="Vacaciones",G322="Baja médica",G322="Médico",G322="Compensación de horas",G322="Viaje de trabajo"),I322,IF(G322="Media jornada de vacaciones",I322/2,0))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IF(YEAR(DATE('Ajustes'!$B$5,1,1)+318)='Ajustes'!$B$5,DATE('Ajustes'!$B$5,1,1)+318,"")</f>
        <v>46706</v>
      </c>
      <c r="B323" s="19">
        <f>A323</f>
        <v>46706</v>
      </c>
      <c r="C323" s="20" t="str">
        <f>IF(A323="","",IF(COUNTIF('Festivos'!$A$5:$A$84,A323)&gt;0,"Festivo",IF(WEEKDAY(A323,2)&gt;5,"Fin de semana","Laborable")))</f>
        <v>Laborable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IF(C323="Laborable",'Ajustes'!$B$6,0)</f>
        <v>8</v>
      </c>
      <c r="J323" s="22">
        <f>H323+IF(OR(G323="Vacaciones",G323="Baja médica",G323="Médico",G323="Compensación de horas",G323="Viaje de trabajo"),I323,IF(G323="Media jornada de vacaciones",I323/2,0))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IF(YEAR(DATE('Ajustes'!$B$5,1,1)+319)='Ajustes'!$B$5,DATE('Ajustes'!$B$5,1,1)+319,"")</f>
        <v>46707</v>
      </c>
      <c r="B324" s="19">
        <f>A324</f>
        <v>46707</v>
      </c>
      <c r="C324" s="20" t="str">
        <f>IF(A324="","",IF(COUNTIF('Festivos'!$A$5:$A$84,A324)&gt;0,"Festivo",IF(WEEKDAY(A324,2)&gt;5,"Fin de semana","Laborable")))</f>
        <v>Laborable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IF(C324="Laborable",'Ajustes'!$B$6,0)</f>
        <v>8</v>
      </c>
      <c r="J324" s="22">
        <f>H324+IF(OR(G324="Vacaciones",G324="Baja médica",G324="Médico",G324="Compensación de horas",G324="Viaje de trabajo"),I324,IF(G324="Media jornada de vacaciones",I324/2,0))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IF(YEAR(DATE('Ajustes'!$B$5,1,1)+320)='Ajustes'!$B$5,DATE('Ajustes'!$B$5,1,1)+320,"")</f>
        <v>46708</v>
      </c>
      <c r="B325" s="19">
        <f>A325</f>
        <v>46708</v>
      </c>
      <c r="C325" s="20" t="str">
        <f>IF(A325="","",IF(COUNTIF('Festivos'!$A$5:$A$84,A325)&gt;0,"Festivo",IF(WEEKDAY(A325,2)&gt;5,"Fin de semana","Laborable")))</f>
        <v>Laborable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IF(C325="Laborable",'Ajustes'!$B$6,0)</f>
        <v>8</v>
      </c>
      <c r="J325" s="22">
        <f>H325+IF(OR(G325="Vacaciones",G325="Baja médica",G325="Médico",G325="Compensación de horas",G325="Viaje de trabajo"),I325,IF(G325="Media jornada de vacaciones",I325/2,0))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IF(YEAR(DATE('Ajustes'!$B$5,1,1)+321)='Ajustes'!$B$5,DATE('Ajustes'!$B$5,1,1)+321,"")</f>
        <v>46709</v>
      </c>
      <c r="B326" s="19">
        <f>A326</f>
        <v>46709</v>
      </c>
      <c r="C326" s="20" t="str">
        <f>IF(A326="","",IF(COUNTIF('Festivos'!$A$5:$A$84,A326)&gt;0,"Festivo",IF(WEEKDAY(A326,2)&gt;5,"Fin de semana","Laborable")))</f>
        <v>Laborable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IF(C326="Laborable",'Ajustes'!$B$6,0)</f>
        <v>8</v>
      </c>
      <c r="J326" s="22">
        <f>H326+IF(OR(G326="Vacaciones",G326="Baja médica",G326="Médico",G326="Compensación de horas",G326="Viaje de trabajo"),I326,IF(G326="Media jornada de vacaciones",I326/2,0))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IF(YEAR(DATE('Ajustes'!$B$5,1,1)+322)='Ajustes'!$B$5,DATE('Ajustes'!$B$5,1,1)+322,"")</f>
        <v>46710</v>
      </c>
      <c r="B327" s="19">
        <f>A327</f>
        <v>46710</v>
      </c>
      <c r="C327" s="20" t="str">
        <f>IF(A327="","",IF(COUNTIF('Festivos'!$A$5:$A$84,A327)&gt;0,"Festivo",IF(WEEKDAY(A327,2)&gt;5,"Fin de semana","Laborable")))</f>
        <v>Laborable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IF(C327="Laborable",'Ajustes'!$B$6,0)</f>
        <v>8</v>
      </c>
      <c r="J327" s="22">
        <f>H327+IF(OR(G327="Vacaciones",G327="Baja médica",G327="Médico",G327="Compensación de horas",G327="Viaje de trabajo"),I327,IF(G327="Media jornada de vacaciones",I327/2,0))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IF(YEAR(DATE('Ajustes'!$B$5,1,1)+323)='Ajustes'!$B$5,DATE('Ajustes'!$B$5,1,1)+323,"")</f>
        <v>46711</v>
      </c>
      <c r="B328" s="19">
        <f>A328</f>
        <v>46711</v>
      </c>
      <c r="C328" s="20" t="str">
        <f>IF(A328="","",IF(COUNTIF('Festivos'!$A$5:$A$84,A328)&gt;0,"Festivo",IF(WEEKDAY(A328,2)&gt;5,"Fin de semana","Laborable")))</f>
        <v>Fin de semana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IF(C328="Laborable",'Ajustes'!$B$6,0)</f>
        <v>0</v>
      </c>
      <c r="J328" s="22">
        <f>H328+IF(OR(G328="Vacaciones",G328="Baja médica",G328="Médico",G328="Compensación de horas",G328="Viaje de trabajo"),I328,IF(G328="Media jornada de vacaciones",I328/2,0))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IF(YEAR(DATE('Ajustes'!$B$5,1,1)+324)='Ajustes'!$B$5,DATE('Ajustes'!$B$5,1,1)+324,"")</f>
        <v>46712</v>
      </c>
      <c r="B329" s="19">
        <f>A329</f>
        <v>46712</v>
      </c>
      <c r="C329" s="20" t="str">
        <f>IF(A329="","",IF(COUNTIF('Festivos'!$A$5:$A$84,A329)&gt;0,"Festivo",IF(WEEKDAY(A329,2)&gt;5,"Fin de semana","Laborable")))</f>
        <v>Fin de semana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IF(C329="Laborable",'Ajustes'!$B$6,0)</f>
        <v>0</v>
      </c>
      <c r="J329" s="22">
        <f>H329+IF(OR(G329="Vacaciones",G329="Baja médica",G329="Médico",G329="Compensación de horas",G329="Viaje de trabajo"),I329,IF(G329="Media jornada de vacaciones",I329/2,0))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IF(YEAR(DATE('Ajustes'!$B$5,1,1)+325)='Ajustes'!$B$5,DATE('Ajustes'!$B$5,1,1)+325,"")</f>
        <v>46713</v>
      </c>
      <c r="B330" s="19">
        <f>A330</f>
        <v>46713</v>
      </c>
      <c r="C330" s="20" t="str">
        <f>IF(A330="","",IF(COUNTIF('Festivos'!$A$5:$A$84,A330)&gt;0,"Festivo",IF(WEEKDAY(A330,2)&gt;5,"Fin de semana","Laborable")))</f>
        <v>Laborable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IF(C330="Laborable",'Ajustes'!$B$6,0)</f>
        <v>8</v>
      </c>
      <c r="J330" s="22">
        <f>H330+IF(OR(G330="Vacaciones",G330="Baja médica",G330="Médico",G330="Compensación de horas",G330="Viaje de trabajo"),I330,IF(G330="Media jornada de vacaciones",I330/2,0))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IF(YEAR(DATE('Ajustes'!$B$5,1,1)+326)='Ajustes'!$B$5,DATE('Ajustes'!$B$5,1,1)+326,"")</f>
        <v>46714</v>
      </c>
      <c r="B331" s="19">
        <f>A331</f>
        <v>46714</v>
      </c>
      <c r="C331" s="20" t="str">
        <f>IF(A331="","",IF(COUNTIF('Festivos'!$A$5:$A$84,A331)&gt;0,"Festivo",IF(WEEKDAY(A331,2)&gt;5,"Fin de semana","Laborable")))</f>
        <v>Laborable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IF(C331="Laborable",'Ajustes'!$B$6,0)</f>
        <v>8</v>
      </c>
      <c r="J331" s="22">
        <f>H331+IF(OR(G331="Vacaciones",G331="Baja médica",G331="Médico",G331="Compensación de horas",G331="Viaje de trabajo"),I331,IF(G331="Media jornada de vacaciones",I331/2,0))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IF(YEAR(DATE('Ajustes'!$B$5,1,1)+327)='Ajustes'!$B$5,DATE('Ajustes'!$B$5,1,1)+327,"")</f>
        <v>46715</v>
      </c>
      <c r="B332" s="19">
        <f>A332</f>
        <v>46715</v>
      </c>
      <c r="C332" s="20" t="str">
        <f>IF(A332="","",IF(COUNTIF('Festivos'!$A$5:$A$84,A332)&gt;0,"Festivo",IF(WEEKDAY(A332,2)&gt;5,"Fin de semana","Laborable")))</f>
        <v>Laborable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IF(C332="Laborable",'Ajustes'!$B$6,0)</f>
        <v>8</v>
      </c>
      <c r="J332" s="22">
        <f>H332+IF(OR(G332="Vacaciones",G332="Baja médica",G332="Médico",G332="Compensación de horas",G332="Viaje de trabajo"),I332,IF(G332="Media jornada de vacaciones",I332/2,0))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IF(YEAR(DATE('Ajustes'!$B$5,1,1)+328)='Ajustes'!$B$5,DATE('Ajustes'!$B$5,1,1)+328,"")</f>
        <v>46716</v>
      </c>
      <c r="B333" s="19">
        <f>A333</f>
        <v>46716</v>
      </c>
      <c r="C333" s="20" t="str">
        <f>IF(A333="","",IF(COUNTIF('Festivos'!$A$5:$A$84,A333)&gt;0,"Festivo",IF(WEEKDAY(A333,2)&gt;5,"Fin de semana","Laborable")))</f>
        <v>Laborable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IF(C333="Laborable",'Ajustes'!$B$6,0)</f>
        <v>8</v>
      </c>
      <c r="J333" s="22">
        <f>H333+IF(OR(G333="Vacaciones",G333="Baja médica",G333="Médico",G333="Compensación de horas",G333="Viaje de trabajo"),I333,IF(G333="Media jornada de vacaciones",I333/2,0))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IF(YEAR(DATE('Ajustes'!$B$5,1,1)+329)='Ajustes'!$B$5,DATE('Ajustes'!$B$5,1,1)+329,"")</f>
        <v>46717</v>
      </c>
      <c r="B334" s="19">
        <f>A334</f>
        <v>46717</v>
      </c>
      <c r="C334" s="20" t="str">
        <f>IF(A334="","",IF(COUNTIF('Festivos'!$A$5:$A$84,A334)&gt;0,"Festivo",IF(WEEKDAY(A334,2)&gt;5,"Fin de semana","Laborable")))</f>
        <v>Laborable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IF(C334="Laborable",'Ajustes'!$B$6,0)</f>
        <v>8</v>
      </c>
      <c r="J334" s="22">
        <f>H334+IF(OR(G334="Vacaciones",G334="Baja médica",G334="Médico",G334="Compensación de horas",G334="Viaje de trabajo"),I334,IF(G334="Media jornada de vacaciones",I334/2,0))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IF(YEAR(DATE('Ajustes'!$B$5,1,1)+330)='Ajustes'!$B$5,DATE('Ajustes'!$B$5,1,1)+330,"")</f>
        <v>46718</v>
      </c>
      <c r="B335" s="19">
        <f>A335</f>
        <v>46718</v>
      </c>
      <c r="C335" s="20" t="str">
        <f>IF(A335="","",IF(COUNTIF('Festivos'!$A$5:$A$84,A335)&gt;0,"Festivo",IF(WEEKDAY(A335,2)&gt;5,"Fin de semana","Laborable")))</f>
        <v>Fin de semana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IF(C335="Laborable",'Ajustes'!$B$6,0)</f>
        <v>0</v>
      </c>
      <c r="J335" s="22">
        <f>H335+IF(OR(G335="Vacaciones",G335="Baja médica",G335="Médico",G335="Compensación de horas",G335="Viaje de trabajo"),I335,IF(G335="Media jornada de vacaciones",I335/2,0))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IF(YEAR(DATE('Ajustes'!$B$5,1,1)+331)='Ajustes'!$B$5,DATE('Ajustes'!$B$5,1,1)+331,"")</f>
        <v>46719</v>
      </c>
      <c r="B336" s="19">
        <f>A336</f>
        <v>46719</v>
      </c>
      <c r="C336" s="20" t="str">
        <f>IF(A336="","",IF(COUNTIF('Festivos'!$A$5:$A$84,A336)&gt;0,"Festivo",IF(WEEKDAY(A336,2)&gt;5,"Fin de semana","Laborable")))</f>
        <v>Fin de semana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IF(C336="Laborable",'Ajustes'!$B$6,0)</f>
        <v>0</v>
      </c>
      <c r="J336" s="22">
        <f>H336+IF(OR(G336="Vacaciones",G336="Baja médica",G336="Médico",G336="Compensación de horas",G336="Viaje de trabajo"),I336,IF(G336="Media jornada de vacaciones",I336/2,0))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IF(YEAR(DATE('Ajustes'!$B$5,1,1)+332)='Ajustes'!$B$5,DATE('Ajustes'!$B$5,1,1)+332,"")</f>
        <v>46720</v>
      </c>
      <c r="B337" s="19">
        <f>A337</f>
        <v>46720</v>
      </c>
      <c r="C337" s="20" t="str">
        <f>IF(A337="","",IF(COUNTIF('Festivos'!$A$5:$A$84,A337)&gt;0,"Festivo",IF(WEEKDAY(A337,2)&gt;5,"Fin de semana","Laborable")))</f>
        <v>Laborable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IF(C337="Laborable",'Ajustes'!$B$6,0)</f>
        <v>8</v>
      </c>
      <c r="J337" s="22">
        <f>H337+IF(OR(G337="Vacaciones",G337="Baja médica",G337="Médico",G337="Compensación de horas",G337="Viaje de trabajo"),I337,IF(G337="Media jornada de vacaciones",I337/2,0))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IF(YEAR(DATE('Ajustes'!$B$5,1,1)+333)='Ajustes'!$B$5,DATE('Ajustes'!$B$5,1,1)+333,"")</f>
        <v>46721</v>
      </c>
      <c r="B338" s="19">
        <f>A338</f>
        <v>46721</v>
      </c>
      <c r="C338" s="20" t="str">
        <f>IF(A338="","",IF(COUNTIF('Festivos'!$A$5:$A$84,A338)&gt;0,"Festivo",IF(WEEKDAY(A338,2)&gt;5,"Fin de semana","Laborable")))</f>
        <v>Laborable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IF(C338="Laborable",'Ajustes'!$B$6,0)</f>
        <v>8</v>
      </c>
      <c r="J338" s="22">
        <f>H338+IF(OR(G338="Vacaciones",G338="Baja médica",G338="Médico",G338="Compensación de horas",G338="Viaje de trabajo"),I338,IF(G338="Media jornada de vacaciones",I338/2,0))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IF(YEAR(DATE('Ajustes'!$B$5,1,1)+334)='Ajustes'!$B$5,DATE('Ajustes'!$B$5,1,1)+334,"")</f>
        <v>46722</v>
      </c>
      <c r="B339" s="19">
        <f>A339</f>
        <v>46722</v>
      </c>
      <c r="C339" s="20" t="str">
        <f>IF(A339="","",IF(COUNTIF('Festivos'!$A$5:$A$84,A339)&gt;0,"Festivo",IF(WEEKDAY(A339,2)&gt;5,"Fin de semana","Laborable")))</f>
        <v>Laborable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IF(C339="Laborable",'Ajustes'!$B$6,0)</f>
        <v>8</v>
      </c>
      <c r="J339" s="22">
        <f>H339+IF(OR(G339="Vacaciones",G339="Baja médica",G339="Médico",G339="Compensación de horas",G339="Viaje de trabajo"),I339,IF(G339="Media jornada de vacaciones",I339/2,0))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IF(YEAR(DATE('Ajustes'!$B$5,1,1)+335)='Ajustes'!$B$5,DATE('Ajustes'!$B$5,1,1)+335,"")</f>
        <v>46723</v>
      </c>
      <c r="B340" s="19">
        <f>A340</f>
        <v>46723</v>
      </c>
      <c r="C340" s="20" t="str">
        <f>IF(A340="","",IF(COUNTIF('Festivos'!$A$5:$A$84,A340)&gt;0,"Festivo",IF(WEEKDAY(A340,2)&gt;5,"Fin de semana","Laborable")))</f>
        <v>Laborable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IF(C340="Laborable",'Ajustes'!$B$6,0)</f>
        <v>8</v>
      </c>
      <c r="J340" s="22">
        <f>H340+IF(OR(G340="Vacaciones",G340="Baja médica",G340="Médico",G340="Compensación de horas",G340="Viaje de trabajo"),I340,IF(G340="Media jornada de vacaciones",I340/2,0))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IF(YEAR(DATE('Ajustes'!$B$5,1,1)+336)='Ajustes'!$B$5,DATE('Ajustes'!$B$5,1,1)+336,"")</f>
        <v>46724</v>
      </c>
      <c r="B341" s="19">
        <f>A341</f>
        <v>46724</v>
      </c>
      <c r="C341" s="20" t="str">
        <f>IF(A341="","",IF(COUNTIF('Festivos'!$A$5:$A$84,A341)&gt;0,"Festivo",IF(WEEKDAY(A341,2)&gt;5,"Fin de semana","Laborable")))</f>
        <v>Laborable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IF(C341="Laborable",'Ajustes'!$B$6,0)</f>
        <v>8</v>
      </c>
      <c r="J341" s="22">
        <f>H341+IF(OR(G341="Vacaciones",G341="Baja médica",G341="Médico",G341="Compensación de horas",G341="Viaje de trabajo"),I341,IF(G341="Media jornada de vacaciones",I341/2,0))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IF(YEAR(DATE('Ajustes'!$B$5,1,1)+337)='Ajustes'!$B$5,DATE('Ajustes'!$B$5,1,1)+337,"")</f>
        <v>46725</v>
      </c>
      <c r="B342" s="19">
        <f>A342</f>
        <v>46725</v>
      </c>
      <c r="C342" s="20" t="str">
        <f>IF(A342="","",IF(COUNTIF('Festivos'!$A$5:$A$84,A342)&gt;0,"Festivo",IF(WEEKDAY(A342,2)&gt;5,"Fin de semana","Laborable")))</f>
        <v>Fin de semana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IF(C342="Laborable",'Ajustes'!$B$6,0)</f>
        <v>0</v>
      </c>
      <c r="J342" s="22">
        <f>H342+IF(OR(G342="Vacaciones",G342="Baja médica",G342="Médico",G342="Compensación de horas",G342="Viaje de trabajo"),I342,IF(G342="Media jornada de vacaciones",I342/2,0))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IF(YEAR(DATE('Ajustes'!$B$5,1,1)+338)='Ajustes'!$B$5,DATE('Ajustes'!$B$5,1,1)+338,"")</f>
        <v>46726</v>
      </c>
      <c r="B343" s="19">
        <f>A343</f>
        <v>46726</v>
      </c>
      <c r="C343" s="20" t="str">
        <f>IF(A343="","",IF(COUNTIF('Festivos'!$A$5:$A$84,A343)&gt;0,"Festivo",IF(WEEKDAY(A343,2)&gt;5,"Fin de semana","Laborable")))</f>
        <v>Fin de semana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IF(C343="Laborable",'Ajustes'!$B$6,0)</f>
        <v>0</v>
      </c>
      <c r="J343" s="22">
        <f>H343+IF(OR(G343="Vacaciones",G343="Baja médica",G343="Médico",G343="Compensación de horas",G343="Viaje de trabajo"),I343,IF(G343="Media jornada de vacaciones",I343/2,0))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IF(YEAR(DATE('Ajustes'!$B$5,1,1)+339)='Ajustes'!$B$5,DATE('Ajustes'!$B$5,1,1)+339,"")</f>
        <v>46727</v>
      </c>
      <c r="B344" s="19">
        <f>A344</f>
        <v>46727</v>
      </c>
      <c r="C344" s="20" t="str">
        <f>IF(A344="","",IF(COUNTIF('Festivos'!$A$5:$A$84,A344)&gt;0,"Festivo",IF(WEEKDAY(A344,2)&gt;5,"Fin de semana","Laborable")))</f>
        <v>Festivo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IF(C344="Laborable",'Ajustes'!$B$6,0)</f>
        <v>0</v>
      </c>
      <c r="J344" s="22">
        <f>H344+IF(OR(G344="Vacaciones",G344="Baja médica",G344="Médico",G344="Compensación de horas",G344="Viaje de trabajo"),I344,IF(G344="Media jornada de vacaciones",I344/2,0))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IF(YEAR(DATE('Ajustes'!$B$5,1,1)+340)='Ajustes'!$B$5,DATE('Ajustes'!$B$5,1,1)+340,"")</f>
        <v>46728</v>
      </c>
      <c r="B345" s="19">
        <f>A345</f>
        <v>46728</v>
      </c>
      <c r="C345" s="20" t="str">
        <f>IF(A345="","",IF(COUNTIF('Festivos'!$A$5:$A$84,A345)&gt;0,"Festivo",IF(WEEKDAY(A345,2)&gt;5,"Fin de semana","Laborable")))</f>
        <v>Laborable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IF(C345="Laborable",'Ajustes'!$B$6,0)</f>
        <v>8</v>
      </c>
      <c r="J345" s="22">
        <f>H345+IF(OR(G345="Vacaciones",G345="Baja médica",G345="Médico",G345="Compensación de horas",G345="Viaje de trabajo"),I345,IF(G345="Media jornada de vacaciones",I345/2,0))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IF(YEAR(DATE('Ajustes'!$B$5,1,1)+341)='Ajustes'!$B$5,DATE('Ajustes'!$B$5,1,1)+341,"")</f>
        <v>46729</v>
      </c>
      <c r="B346" s="19">
        <f>A346</f>
        <v>46729</v>
      </c>
      <c r="C346" s="20" t="str">
        <f>IF(A346="","",IF(COUNTIF('Festivos'!$A$5:$A$84,A346)&gt;0,"Festivo",IF(WEEKDAY(A346,2)&gt;5,"Fin de semana","Laborable")))</f>
        <v>Festivo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IF(C346="Laborable",'Ajustes'!$B$6,0)</f>
        <v>0</v>
      </c>
      <c r="J346" s="22">
        <f>H346+IF(OR(G346="Vacaciones",G346="Baja médica",G346="Médico",G346="Compensación de horas",G346="Viaje de trabajo"),I346,IF(G346="Media jornada de vacaciones",I346/2,0))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IF(YEAR(DATE('Ajustes'!$B$5,1,1)+342)='Ajustes'!$B$5,DATE('Ajustes'!$B$5,1,1)+342,"")</f>
        <v>46730</v>
      </c>
      <c r="B347" s="19">
        <f>A347</f>
        <v>46730</v>
      </c>
      <c r="C347" s="20" t="str">
        <f>IF(A347="","",IF(COUNTIF('Festivos'!$A$5:$A$84,A347)&gt;0,"Festivo",IF(WEEKDAY(A347,2)&gt;5,"Fin de semana","Laborable")))</f>
        <v>Laborable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IF(C347="Laborable",'Ajustes'!$B$6,0)</f>
        <v>8</v>
      </c>
      <c r="J347" s="22">
        <f>H347+IF(OR(G347="Vacaciones",G347="Baja médica",G347="Médico",G347="Compensación de horas",G347="Viaje de trabajo"),I347,IF(G347="Media jornada de vacaciones",I347/2,0))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IF(YEAR(DATE('Ajustes'!$B$5,1,1)+343)='Ajustes'!$B$5,DATE('Ajustes'!$B$5,1,1)+343,"")</f>
        <v>46731</v>
      </c>
      <c r="B348" s="19">
        <f>A348</f>
        <v>46731</v>
      </c>
      <c r="C348" s="20" t="str">
        <f>IF(A348="","",IF(COUNTIF('Festivos'!$A$5:$A$84,A348)&gt;0,"Festivo",IF(WEEKDAY(A348,2)&gt;5,"Fin de semana","Laborable")))</f>
        <v>Laborable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IF(C348="Laborable",'Ajustes'!$B$6,0)</f>
        <v>8</v>
      </c>
      <c r="J348" s="22">
        <f>H348+IF(OR(G348="Vacaciones",G348="Baja médica",G348="Médico",G348="Compensación de horas",G348="Viaje de trabajo"),I348,IF(G348="Media jornada de vacaciones",I348/2,0))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IF(YEAR(DATE('Ajustes'!$B$5,1,1)+344)='Ajustes'!$B$5,DATE('Ajustes'!$B$5,1,1)+344,"")</f>
        <v>46732</v>
      </c>
      <c r="B349" s="19">
        <f>A349</f>
        <v>46732</v>
      </c>
      <c r="C349" s="20" t="str">
        <f>IF(A349="","",IF(COUNTIF('Festivos'!$A$5:$A$84,A349)&gt;0,"Festivo",IF(WEEKDAY(A349,2)&gt;5,"Fin de semana","Laborable")))</f>
        <v>Fin de semana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IF(C349="Laborable",'Ajustes'!$B$6,0)</f>
        <v>0</v>
      </c>
      <c r="J349" s="22">
        <f>H349+IF(OR(G349="Vacaciones",G349="Baja médica",G349="Médico",G349="Compensación de horas",G349="Viaje de trabajo"),I349,IF(G349="Media jornada de vacaciones",I349/2,0))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IF(YEAR(DATE('Ajustes'!$B$5,1,1)+345)='Ajustes'!$B$5,DATE('Ajustes'!$B$5,1,1)+345,"")</f>
        <v>46733</v>
      </c>
      <c r="B350" s="19">
        <f>A350</f>
        <v>46733</v>
      </c>
      <c r="C350" s="20" t="str">
        <f>IF(A350="","",IF(COUNTIF('Festivos'!$A$5:$A$84,A350)&gt;0,"Festivo",IF(WEEKDAY(A350,2)&gt;5,"Fin de semana","Laborable")))</f>
        <v>Fin de semana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IF(C350="Laborable",'Ajustes'!$B$6,0)</f>
        <v>0</v>
      </c>
      <c r="J350" s="22">
        <f>H350+IF(OR(G350="Vacaciones",G350="Baja médica",G350="Médico",G350="Compensación de horas",G350="Viaje de trabajo"),I350,IF(G350="Media jornada de vacaciones",I350/2,0))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IF(YEAR(DATE('Ajustes'!$B$5,1,1)+346)='Ajustes'!$B$5,DATE('Ajustes'!$B$5,1,1)+346,"")</f>
        <v>46734</v>
      </c>
      <c r="B351" s="19">
        <f>A351</f>
        <v>46734</v>
      </c>
      <c r="C351" s="20" t="str">
        <f>IF(A351="","",IF(COUNTIF('Festivos'!$A$5:$A$84,A351)&gt;0,"Festivo",IF(WEEKDAY(A351,2)&gt;5,"Fin de semana","Laborable")))</f>
        <v>Laborable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IF(C351="Laborable",'Ajustes'!$B$6,0)</f>
        <v>8</v>
      </c>
      <c r="J351" s="22">
        <f>H351+IF(OR(G351="Vacaciones",G351="Baja médica",G351="Médico",G351="Compensación de horas",G351="Viaje de trabajo"),I351,IF(G351="Media jornada de vacaciones",I351/2,0))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IF(YEAR(DATE('Ajustes'!$B$5,1,1)+347)='Ajustes'!$B$5,DATE('Ajustes'!$B$5,1,1)+347,"")</f>
        <v>46735</v>
      </c>
      <c r="B352" s="19">
        <f>A352</f>
        <v>46735</v>
      </c>
      <c r="C352" s="20" t="str">
        <f>IF(A352="","",IF(COUNTIF('Festivos'!$A$5:$A$84,A352)&gt;0,"Festivo",IF(WEEKDAY(A352,2)&gt;5,"Fin de semana","Laborable")))</f>
        <v>Laborable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IF(C352="Laborable",'Ajustes'!$B$6,0)</f>
        <v>8</v>
      </c>
      <c r="J352" s="22">
        <f>H352+IF(OR(G352="Vacaciones",G352="Baja médica",G352="Médico",G352="Compensación de horas",G352="Viaje de trabajo"),I352,IF(G352="Media jornada de vacaciones",I352/2,0))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IF(YEAR(DATE('Ajustes'!$B$5,1,1)+348)='Ajustes'!$B$5,DATE('Ajustes'!$B$5,1,1)+348,"")</f>
        <v>46736</v>
      </c>
      <c r="B353" s="19">
        <f>A353</f>
        <v>46736</v>
      </c>
      <c r="C353" s="20" t="str">
        <f>IF(A353="","",IF(COUNTIF('Festivos'!$A$5:$A$84,A353)&gt;0,"Festivo",IF(WEEKDAY(A353,2)&gt;5,"Fin de semana","Laborable")))</f>
        <v>Laborable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IF(C353="Laborable",'Ajustes'!$B$6,0)</f>
        <v>8</v>
      </c>
      <c r="J353" s="22">
        <f>H353+IF(OR(G353="Vacaciones",G353="Baja médica",G353="Médico",G353="Compensación de horas",G353="Viaje de trabajo"),I353,IF(G353="Media jornada de vacaciones",I353/2,0))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IF(YEAR(DATE('Ajustes'!$B$5,1,1)+349)='Ajustes'!$B$5,DATE('Ajustes'!$B$5,1,1)+349,"")</f>
        <v>46737</v>
      </c>
      <c r="B354" s="19">
        <f>A354</f>
        <v>46737</v>
      </c>
      <c r="C354" s="20" t="str">
        <f>IF(A354="","",IF(COUNTIF('Festivos'!$A$5:$A$84,A354)&gt;0,"Festivo",IF(WEEKDAY(A354,2)&gt;5,"Fin de semana","Laborable")))</f>
        <v>Laborable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IF(C354="Laborable",'Ajustes'!$B$6,0)</f>
        <v>8</v>
      </c>
      <c r="J354" s="22">
        <f>H354+IF(OR(G354="Vacaciones",G354="Baja médica",G354="Médico",G354="Compensación de horas",G354="Viaje de trabajo"),I354,IF(G354="Media jornada de vacaciones",I354/2,0))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IF(YEAR(DATE('Ajustes'!$B$5,1,1)+350)='Ajustes'!$B$5,DATE('Ajustes'!$B$5,1,1)+350,"")</f>
        <v>46738</v>
      </c>
      <c r="B355" s="19">
        <f>A355</f>
        <v>46738</v>
      </c>
      <c r="C355" s="20" t="str">
        <f>IF(A355="","",IF(COUNTIF('Festivos'!$A$5:$A$84,A355)&gt;0,"Festivo",IF(WEEKDAY(A355,2)&gt;5,"Fin de semana","Laborable")))</f>
        <v>Laborable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IF(C355="Laborable",'Ajustes'!$B$6,0)</f>
        <v>8</v>
      </c>
      <c r="J355" s="22">
        <f>H355+IF(OR(G355="Vacaciones",G355="Baja médica",G355="Médico",G355="Compensación de horas",G355="Viaje de trabajo"),I355,IF(G355="Media jornada de vacaciones",I355/2,0))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IF(YEAR(DATE('Ajustes'!$B$5,1,1)+351)='Ajustes'!$B$5,DATE('Ajustes'!$B$5,1,1)+351,"")</f>
        <v>46739</v>
      </c>
      <c r="B356" s="19">
        <f>A356</f>
        <v>46739</v>
      </c>
      <c r="C356" s="20" t="str">
        <f>IF(A356="","",IF(COUNTIF('Festivos'!$A$5:$A$84,A356)&gt;0,"Festivo",IF(WEEKDAY(A356,2)&gt;5,"Fin de semana","Laborable")))</f>
        <v>Fin de semana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IF(C356="Laborable",'Ajustes'!$B$6,0)</f>
        <v>0</v>
      </c>
      <c r="J356" s="22">
        <f>H356+IF(OR(G356="Vacaciones",G356="Baja médica",G356="Médico",G356="Compensación de horas",G356="Viaje de trabajo"),I356,IF(G356="Media jornada de vacaciones",I356/2,0))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IF(YEAR(DATE('Ajustes'!$B$5,1,1)+352)='Ajustes'!$B$5,DATE('Ajustes'!$B$5,1,1)+352,"")</f>
        <v>46740</v>
      </c>
      <c r="B357" s="19">
        <f>A357</f>
        <v>46740</v>
      </c>
      <c r="C357" s="20" t="str">
        <f>IF(A357="","",IF(COUNTIF('Festivos'!$A$5:$A$84,A357)&gt;0,"Festivo",IF(WEEKDAY(A357,2)&gt;5,"Fin de semana","Laborable")))</f>
        <v>Fin de semana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IF(C357="Laborable",'Ajustes'!$B$6,0)</f>
        <v>0</v>
      </c>
      <c r="J357" s="22">
        <f>H357+IF(OR(G357="Vacaciones",G357="Baja médica",G357="Médico",G357="Compensación de horas",G357="Viaje de trabajo"),I357,IF(G357="Media jornada de vacaciones",I357/2,0))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IF(YEAR(DATE('Ajustes'!$B$5,1,1)+353)='Ajustes'!$B$5,DATE('Ajustes'!$B$5,1,1)+353,"")</f>
        <v>46741</v>
      </c>
      <c r="B358" s="19">
        <f>A358</f>
        <v>46741</v>
      </c>
      <c r="C358" s="20" t="str">
        <f>IF(A358="","",IF(COUNTIF('Festivos'!$A$5:$A$84,A358)&gt;0,"Festivo",IF(WEEKDAY(A358,2)&gt;5,"Fin de semana","Laborable")))</f>
        <v>Laborable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IF(C358="Laborable",'Ajustes'!$B$6,0)</f>
        <v>8</v>
      </c>
      <c r="J358" s="22">
        <f>H358+IF(OR(G358="Vacaciones",G358="Baja médica",G358="Médico",G358="Compensación de horas",G358="Viaje de trabajo"),I358,IF(G358="Media jornada de vacaciones",I358/2,0))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IF(YEAR(DATE('Ajustes'!$B$5,1,1)+354)='Ajustes'!$B$5,DATE('Ajustes'!$B$5,1,1)+354,"")</f>
        <v>46742</v>
      </c>
      <c r="B359" s="19">
        <f>A359</f>
        <v>46742</v>
      </c>
      <c r="C359" s="20" t="str">
        <f>IF(A359="","",IF(COUNTIF('Festivos'!$A$5:$A$84,A359)&gt;0,"Festivo",IF(WEEKDAY(A359,2)&gt;5,"Fin de semana","Laborable")))</f>
        <v>Laborable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IF(C359="Laborable",'Ajustes'!$B$6,0)</f>
        <v>8</v>
      </c>
      <c r="J359" s="22">
        <f>H359+IF(OR(G359="Vacaciones",G359="Baja médica",G359="Médico",G359="Compensación de horas",G359="Viaje de trabajo"),I359,IF(G359="Media jornada de vacaciones",I359/2,0))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IF(YEAR(DATE('Ajustes'!$B$5,1,1)+355)='Ajustes'!$B$5,DATE('Ajustes'!$B$5,1,1)+355,"")</f>
        <v>46743</v>
      </c>
      <c r="B360" s="19">
        <f>A360</f>
        <v>46743</v>
      </c>
      <c r="C360" s="20" t="str">
        <f>IF(A360="","",IF(COUNTIF('Festivos'!$A$5:$A$84,A360)&gt;0,"Festivo",IF(WEEKDAY(A360,2)&gt;5,"Fin de semana","Laborable")))</f>
        <v>Laborable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IF(C360="Laborable",'Ajustes'!$B$6,0)</f>
        <v>8</v>
      </c>
      <c r="J360" s="22">
        <f>H360+IF(OR(G360="Vacaciones",G360="Baja médica",G360="Médico",G360="Compensación de horas",G360="Viaje de trabajo"),I360,IF(G360="Media jornada de vacaciones",I360/2,0))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IF(YEAR(DATE('Ajustes'!$B$5,1,1)+356)='Ajustes'!$B$5,DATE('Ajustes'!$B$5,1,1)+356,"")</f>
        <v>46744</v>
      </c>
      <c r="B361" s="19">
        <f>A361</f>
        <v>46744</v>
      </c>
      <c r="C361" s="20" t="str">
        <f>IF(A361="","",IF(COUNTIF('Festivos'!$A$5:$A$84,A361)&gt;0,"Festivo",IF(WEEKDAY(A361,2)&gt;5,"Fin de semana","Laborable")))</f>
        <v>Laborable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IF(C361="Laborable",'Ajustes'!$B$6,0)</f>
        <v>8</v>
      </c>
      <c r="J361" s="22">
        <f>H361+IF(OR(G361="Vacaciones",G361="Baja médica",G361="Médico",G361="Compensación de horas",G361="Viaje de trabajo"),I361,IF(G361="Media jornada de vacaciones",I361/2,0))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IF(YEAR(DATE('Ajustes'!$B$5,1,1)+357)='Ajustes'!$B$5,DATE('Ajustes'!$B$5,1,1)+357,"")</f>
        <v>46745</v>
      </c>
      <c r="B362" s="19">
        <f>A362</f>
        <v>46745</v>
      </c>
      <c r="C362" s="20" t="str">
        <f>IF(A362="","",IF(COUNTIF('Festivos'!$A$5:$A$84,A362)&gt;0,"Festivo",IF(WEEKDAY(A362,2)&gt;5,"Fin de semana","Laborable")))</f>
        <v>Laborable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IF(C362="Laborable",'Ajustes'!$B$6,0)</f>
        <v>8</v>
      </c>
      <c r="J362" s="22">
        <f>H362+IF(OR(G362="Vacaciones",G362="Baja médica",G362="Médico",G362="Compensación de horas",G362="Viaje de trabajo"),I362,IF(G362="Media jornada de vacaciones",I362/2,0))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IF(YEAR(DATE('Ajustes'!$B$5,1,1)+358)='Ajustes'!$B$5,DATE('Ajustes'!$B$5,1,1)+358,"")</f>
        <v>46746</v>
      </c>
      <c r="B363" s="19">
        <f>A363</f>
        <v>46746</v>
      </c>
      <c r="C363" s="20" t="str">
        <f>IF(A363="","",IF(COUNTIF('Festivos'!$A$5:$A$84,A363)&gt;0,"Festivo",IF(WEEKDAY(A363,2)&gt;5,"Fin de semana","Laborable")))</f>
        <v>Festivo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IF(C363="Laborable",'Ajustes'!$B$6,0)</f>
        <v>0</v>
      </c>
      <c r="J363" s="22">
        <f>H363+IF(OR(G363="Vacaciones",G363="Baja médica",G363="Médico",G363="Compensación de horas",G363="Viaje de trabajo"),I363,IF(G363="Media jornada de vacaciones",I363/2,0))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IF(YEAR(DATE('Ajustes'!$B$5,1,1)+359)='Ajustes'!$B$5,DATE('Ajustes'!$B$5,1,1)+359,"")</f>
        <v>46747</v>
      </c>
      <c r="B364" s="19">
        <f>A364</f>
        <v>46747</v>
      </c>
      <c r="C364" s="20" t="str">
        <f>IF(A364="","",IF(COUNTIF('Festivos'!$A$5:$A$84,A364)&gt;0,"Festivo",IF(WEEKDAY(A364,2)&gt;5,"Fin de semana","Laborable")))</f>
        <v>Fin de semana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IF(C364="Laborable",'Ajustes'!$B$6,0)</f>
        <v>0</v>
      </c>
      <c r="J364" s="22">
        <f>H364+IF(OR(G364="Vacaciones",G364="Baja médica",G364="Médico",G364="Compensación de horas",G364="Viaje de trabajo"),I364,IF(G364="Media jornada de vacaciones",I364/2,0))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IF(YEAR(DATE('Ajustes'!$B$5,1,1)+360)='Ajustes'!$B$5,DATE('Ajustes'!$B$5,1,1)+360,"")</f>
        <v>46748</v>
      </c>
      <c r="B365" s="19">
        <f>A365</f>
        <v>46748</v>
      </c>
      <c r="C365" s="20" t="str">
        <f>IF(A365="","",IF(COUNTIF('Festivos'!$A$5:$A$84,A365)&gt;0,"Festivo",IF(WEEKDAY(A365,2)&gt;5,"Fin de semana","Laborable")))</f>
        <v>Laborable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IF(C365="Laborable",'Ajustes'!$B$6,0)</f>
        <v>8</v>
      </c>
      <c r="J365" s="22">
        <f>H365+IF(OR(G365="Vacaciones",G365="Baja médica",G365="Médico",G365="Compensación de horas",G365="Viaje de trabajo"),I365,IF(G365="Media jornada de vacaciones",I365/2,0))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IF(YEAR(DATE('Ajustes'!$B$5,1,1)+361)='Ajustes'!$B$5,DATE('Ajustes'!$B$5,1,1)+361,"")</f>
        <v>46749</v>
      </c>
      <c r="B366" s="19">
        <f>A366</f>
        <v>46749</v>
      </c>
      <c r="C366" s="20" t="str">
        <f>IF(A366="","",IF(COUNTIF('Festivos'!$A$5:$A$84,A366)&gt;0,"Festivo",IF(WEEKDAY(A366,2)&gt;5,"Fin de semana","Laborable")))</f>
        <v>Laborable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IF(C366="Laborable",'Ajustes'!$B$6,0)</f>
        <v>8</v>
      </c>
      <c r="J366" s="22">
        <f>H366+IF(OR(G366="Vacaciones",G366="Baja médica",G366="Médico",G366="Compensación de horas",G366="Viaje de trabajo"),I366,IF(G366="Media jornada de vacaciones",I366/2,0))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IF(YEAR(DATE('Ajustes'!$B$5,1,1)+362)='Ajustes'!$B$5,DATE('Ajustes'!$B$5,1,1)+362,"")</f>
        <v>46750</v>
      </c>
      <c r="B367" s="19">
        <f>A367</f>
        <v>46750</v>
      </c>
      <c r="C367" s="20" t="str">
        <f>IF(A367="","",IF(COUNTIF('Festivos'!$A$5:$A$84,A367)&gt;0,"Festivo",IF(WEEKDAY(A367,2)&gt;5,"Fin de semana","Laborable")))</f>
        <v>Laborable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IF(C367="Laborable",'Ajustes'!$B$6,0)</f>
        <v>8</v>
      </c>
      <c r="J367" s="22">
        <f>H367+IF(OR(G367="Vacaciones",G367="Baja médica",G367="Médico",G367="Compensación de horas",G367="Viaje de trabajo"),I367,IF(G367="Media jornada de vacaciones",I367/2,0))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IF(YEAR(DATE('Ajustes'!$B$5,1,1)+363)='Ajustes'!$B$5,DATE('Ajustes'!$B$5,1,1)+363,"")</f>
        <v>46751</v>
      </c>
      <c r="B368" s="19">
        <f>A368</f>
        <v>46751</v>
      </c>
      <c r="C368" s="20" t="str">
        <f>IF(A368="","",IF(COUNTIF('Festivos'!$A$5:$A$84,A368)&gt;0,"Festivo",IF(WEEKDAY(A368,2)&gt;5,"Fin de semana","Laborable")))</f>
        <v>Laborable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IF(C368="Laborable",'Ajustes'!$B$6,0)</f>
        <v>8</v>
      </c>
      <c r="J368" s="22">
        <f>H368+IF(OR(G368="Vacaciones",G368="Baja médica",G368="Médico",G368="Compensación de horas",G368="Viaje de trabajo"),I368,IF(G368="Media jornada de vacaciones",I368/2,0))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IF(YEAR(DATE('Ajustes'!$B$5,1,1)+364)='Ajustes'!$B$5,DATE('Ajustes'!$B$5,1,1)+364,"")</f>
        <v>46752</v>
      </c>
      <c r="B369" s="19">
        <f>A369</f>
        <v>46752</v>
      </c>
      <c r="C369" s="20" t="str">
        <f>IF(A369="","",IF(COUNTIF('Festivos'!$A$5:$A$84,A369)&gt;0,"Festivo",IF(WEEKDAY(A369,2)&gt;5,"Fin de semana","Laborable")))</f>
        <v>Laborable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IF(C369="Laborable",'Ajustes'!$B$6,0)</f>
        <v>8</v>
      </c>
      <c r="J369" s="22">
        <f>H369+IF(OR(G369="Vacaciones",G369="Baja médica",G369="Médico",G369="Compensación de horas",G369="Viaje de trabajo"),I369,IF(G369="Media jornada de vacaciones",I369/2,0))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IF(YEAR(DATE('Ajustes'!$B$5,1,1)+365)='Ajustes'!$B$5,DATE('Ajustes'!$B$5,1,1)+365,"")</f>
        <v/>
      </c>
      <c r="B370" s="19" t="str">
        <f>A370</f>
        <v/>
      </c>
      <c r="C370" s="20" t="str">
        <f>IF(A370="","",IF(COUNTIF('Festivos'!$A$5:$A$84,A370)&gt;0,"Festivo",IF(WEEKDAY(A370,2)&gt;5,"Fin de semana","Laborable")))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IF(C370="Laborable",'Ajustes'!$B$6,0)</f>
        <v>0</v>
      </c>
      <c r="J370" s="22">
        <f>H370+IF(OR(G370="Vacaciones",G370="Baja médica",G370="Médico",G370="Compensación de horas",G370="Viaje de trabajo"),I370,IF(G370="Media jornada de vacaciones",I370/2,0))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$C5="Festivo"</formula>
    </cfRule>
    <cfRule type="expression" dxfId="1" priority="2">
      <formula>$C5="Fin de semana"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usencia" sqref="G5:G370">
      <formula1>"Vacaciones,Media jornada de vacaciones,Baja médica,Médico,Compensación de horas,Permiso no retribuido,Viaje de trabajo"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49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48</v>
      </c>
      <c r="B4" s="16" t="s">
        <v>50</v>
      </c>
      <c r="C4" s="16" t="s">
        <v>44</v>
      </c>
      <c r="D4" s="16" t="s">
        <v>43</v>
      </c>
      <c r="E4" s="16" t="s">
        <v>45</v>
      </c>
      <c r="F4" s="16" t="s">
        <v>46</v>
      </c>
      <c r="G4" s="16" t="s">
        <v>51</v>
      </c>
      <c r="H4" s="16" t="s">
        <v>52</v>
      </c>
    </row>
    <row r="5" spans="1:8" x14ac:dyDescent="0.25">
      <c r="A5" s="12" t="s">
        <v>53</v>
      </c>
      <c r="B5" s="24">
        <f>COUNTIFS('Control horario'!$M$5:$M$370,1,'Control horario'!$C$5:$C$370,"Laborable")</f>
        <v>19</v>
      </c>
      <c r="C5" s="25">
        <f>SUMIFS('Control horario'!$I$5:$I$370,'Control horario'!$M$5:$M$370,1)</f>
        <v>152</v>
      </c>
      <c r="D5" s="26">
        <f>SUMIFS('Control horario'!$H$5:$H$370,'Control horario'!$M$5:$M$370,1)</f>
        <v>0</v>
      </c>
      <c r="E5" s="26">
        <f>SUMIFS('Control horario'!$J$5:$J$370,'Control horario'!$M$5:$M$370,1)</f>
        <v>0</v>
      </c>
      <c r="F5" s="27">
        <f>SUMIFS('Control horario'!$K$5:$K$370,'Control horario'!$M$5:$M$370,1)</f>
        <v>0</v>
      </c>
      <c r="G5" s="26">
        <f>COUNTIFS('Control horario'!$M$5:$M$370,1,'Control horario'!$G$5:$G$370,"Vacaciones")+COUNTIFS('Control horario'!$M$5:$M$370,1,'Control horario'!$G$5:$G$370,"Media jornada de vacaciones")/2</f>
        <v>0</v>
      </c>
      <c r="H5" s="28">
        <f>COUNTIFS('Control horario'!$M$5:$M$370,1,'Control horario'!$G$5:$G$370,"Baja médica")</f>
        <v>0</v>
      </c>
    </row>
    <row r="6" spans="1:8" x14ac:dyDescent="0.25">
      <c r="A6" s="12" t="s">
        <v>54</v>
      </c>
      <c r="B6" s="24">
        <f>COUNTIFS('Control horario'!$M$5:$M$370,2,'Control horario'!$C$5:$C$370,"Laborable")</f>
        <v>20</v>
      </c>
      <c r="C6" s="25">
        <f>SUMIFS('Control horario'!$I$5:$I$370,'Control horario'!$M$5:$M$370,2)</f>
        <v>160</v>
      </c>
      <c r="D6" s="26">
        <f>SUMIFS('Control horario'!$H$5:$H$370,'Control horario'!$M$5:$M$370,2)</f>
        <v>0</v>
      </c>
      <c r="E6" s="26">
        <f>SUMIFS('Control horario'!$J$5:$J$370,'Control horario'!$M$5:$M$370,2)</f>
        <v>0</v>
      </c>
      <c r="F6" s="27">
        <f>SUMIFS('Control horario'!$K$5:$K$370,'Control horario'!$M$5:$M$370,2)</f>
        <v>0</v>
      </c>
      <c r="G6" s="26">
        <f>COUNTIFS('Control horario'!$M$5:$M$370,2,'Control horario'!$G$5:$G$370,"Vacaciones")+COUNTIFS('Control horario'!$M$5:$M$370,2,'Control horario'!$G$5:$G$370,"Media jornada de vacaciones")/2</f>
        <v>0</v>
      </c>
      <c r="H6" s="28">
        <f>COUNTIFS('Control horario'!$M$5:$M$370,2,'Control horario'!$G$5:$G$370,"Baja médica")</f>
        <v>0</v>
      </c>
    </row>
    <row r="7" spans="1:8" x14ac:dyDescent="0.25">
      <c r="A7" s="12" t="s">
        <v>55</v>
      </c>
      <c r="B7" s="24">
        <f>COUNTIFS('Control horario'!$M$5:$M$370,3,'Control horario'!$C$5:$C$370,"Laborable")</f>
        <v>22</v>
      </c>
      <c r="C7" s="25">
        <f>SUMIFS('Control horario'!$I$5:$I$370,'Control horario'!$M$5:$M$370,3)</f>
        <v>176</v>
      </c>
      <c r="D7" s="26">
        <f>SUMIFS('Control horario'!$H$5:$H$370,'Control horario'!$M$5:$M$370,3)</f>
        <v>0</v>
      </c>
      <c r="E7" s="26">
        <f>SUMIFS('Control horario'!$J$5:$J$370,'Control horario'!$M$5:$M$370,3)</f>
        <v>0</v>
      </c>
      <c r="F7" s="27">
        <f>SUMIFS('Control horario'!$K$5:$K$370,'Control horario'!$M$5:$M$370,3)</f>
        <v>0</v>
      </c>
      <c r="G7" s="26">
        <f>COUNTIFS('Control horario'!$M$5:$M$370,3,'Control horario'!$G$5:$G$370,"Vacaciones")+COUNTIFS('Control horario'!$M$5:$M$370,3,'Control horario'!$G$5:$G$370,"Media jornada de vacaciones")/2</f>
        <v>0</v>
      </c>
      <c r="H7" s="28">
        <f>COUNTIFS('Control horario'!$M$5:$M$370,3,'Control horario'!$G$5:$G$370,"Baja médica")</f>
        <v>0</v>
      </c>
    </row>
    <row r="8" spans="1:8" x14ac:dyDescent="0.25">
      <c r="A8" s="12" t="s">
        <v>56</v>
      </c>
      <c r="B8" s="24">
        <f>COUNTIFS('Control horario'!$M$5:$M$370,4,'Control horario'!$C$5:$C$370,"Laborable")</f>
        <v>22</v>
      </c>
      <c r="C8" s="25">
        <f>SUMIFS('Control horario'!$I$5:$I$370,'Control horario'!$M$5:$M$370,4)</f>
        <v>176</v>
      </c>
      <c r="D8" s="26">
        <f>SUMIFS('Control horario'!$H$5:$H$370,'Control horario'!$M$5:$M$370,4)</f>
        <v>0</v>
      </c>
      <c r="E8" s="26">
        <f>SUMIFS('Control horario'!$J$5:$J$370,'Control horario'!$M$5:$M$370,4)</f>
        <v>0</v>
      </c>
      <c r="F8" s="27">
        <f>SUMIFS('Control horario'!$K$5:$K$370,'Control horario'!$M$5:$M$370,4)</f>
        <v>0</v>
      </c>
      <c r="G8" s="26">
        <f>COUNTIFS('Control horario'!$M$5:$M$370,4,'Control horario'!$G$5:$G$370,"Vacaciones")+COUNTIFS('Control horario'!$M$5:$M$370,4,'Control horario'!$G$5:$G$370,"Media jornada de vacaciones")/2</f>
        <v>0</v>
      </c>
      <c r="H8" s="28">
        <f>COUNTIFS('Control horario'!$M$5:$M$370,4,'Control horario'!$G$5:$G$370,"Baja médica")</f>
        <v>0</v>
      </c>
    </row>
    <row r="9" spans="1:8" x14ac:dyDescent="0.25">
      <c r="A9" s="12" t="s">
        <v>57</v>
      </c>
      <c r="B9" s="24">
        <f>COUNTIFS('Control horario'!$M$5:$M$370,5,'Control horario'!$C$5:$C$370,"Laborable")</f>
        <v>21</v>
      </c>
      <c r="C9" s="25">
        <f>SUMIFS('Control horario'!$I$5:$I$370,'Control horario'!$M$5:$M$370,5)</f>
        <v>168</v>
      </c>
      <c r="D9" s="26">
        <f>SUMIFS('Control horario'!$H$5:$H$370,'Control horario'!$M$5:$M$370,5)</f>
        <v>0</v>
      </c>
      <c r="E9" s="26">
        <f>SUMIFS('Control horario'!$J$5:$J$370,'Control horario'!$M$5:$M$370,5)</f>
        <v>0</v>
      </c>
      <c r="F9" s="27">
        <f>SUMIFS('Control horario'!$K$5:$K$370,'Control horario'!$M$5:$M$370,5)</f>
        <v>0</v>
      </c>
      <c r="G9" s="26">
        <f>COUNTIFS('Control horario'!$M$5:$M$370,5,'Control horario'!$G$5:$G$370,"Vacaciones")+COUNTIFS('Control horario'!$M$5:$M$370,5,'Control horario'!$G$5:$G$370,"Media jornada de vacaciones")/2</f>
        <v>0</v>
      </c>
      <c r="H9" s="28">
        <f>COUNTIFS('Control horario'!$M$5:$M$370,5,'Control horario'!$G$5:$G$370,"Baja médica")</f>
        <v>0</v>
      </c>
    </row>
    <row r="10" spans="1:8" x14ac:dyDescent="0.25">
      <c r="A10" s="12" t="s">
        <v>58</v>
      </c>
      <c r="B10" s="24">
        <f>COUNTIFS('Control horario'!$M$5:$M$370,6,'Control horario'!$C$5:$C$370,"Laborable")</f>
        <v>22</v>
      </c>
      <c r="C10" s="25">
        <f>SUMIFS('Control horario'!$I$5:$I$370,'Control horario'!$M$5:$M$370,6)</f>
        <v>176</v>
      </c>
      <c r="D10" s="26">
        <f>SUMIFS('Control horario'!$H$5:$H$370,'Control horario'!$M$5:$M$370,6)</f>
        <v>0</v>
      </c>
      <c r="E10" s="26">
        <f>SUMIFS('Control horario'!$J$5:$J$370,'Control horario'!$M$5:$M$370,6)</f>
        <v>0</v>
      </c>
      <c r="F10" s="27">
        <f>SUMIFS('Control horario'!$K$5:$K$370,'Control horario'!$M$5:$M$370,6)</f>
        <v>0</v>
      </c>
      <c r="G10" s="26">
        <f>COUNTIFS('Control horario'!$M$5:$M$370,6,'Control horario'!$G$5:$G$370,"Vacaciones")+COUNTIFS('Control horario'!$M$5:$M$370,6,'Control horario'!$G$5:$G$370,"Media jornada de vacaciones")/2</f>
        <v>0</v>
      </c>
      <c r="H10" s="28">
        <f>COUNTIFS('Control horario'!$M$5:$M$370,6,'Control horario'!$G$5:$G$370,"Baja médica")</f>
        <v>0</v>
      </c>
    </row>
    <row r="11" spans="1:8" x14ac:dyDescent="0.25">
      <c r="A11" s="12" t="s">
        <v>59</v>
      </c>
      <c r="B11" s="24">
        <f>COUNTIFS('Control horario'!$M$5:$M$370,7,'Control horario'!$C$5:$C$370,"Laborable")</f>
        <v>22</v>
      </c>
      <c r="C11" s="25">
        <f>SUMIFS('Control horario'!$I$5:$I$370,'Control horario'!$M$5:$M$370,7)</f>
        <v>176</v>
      </c>
      <c r="D11" s="26">
        <f>SUMIFS('Control horario'!$H$5:$H$370,'Control horario'!$M$5:$M$370,7)</f>
        <v>0</v>
      </c>
      <c r="E11" s="26">
        <f>SUMIFS('Control horario'!$J$5:$J$370,'Control horario'!$M$5:$M$370,7)</f>
        <v>0</v>
      </c>
      <c r="F11" s="27">
        <f>SUMIFS('Control horario'!$K$5:$K$370,'Control horario'!$M$5:$M$370,7)</f>
        <v>0</v>
      </c>
      <c r="G11" s="26">
        <f>COUNTIFS('Control horario'!$M$5:$M$370,7,'Control horario'!$G$5:$G$370,"Vacaciones")+COUNTIFS('Control horario'!$M$5:$M$370,7,'Control horario'!$G$5:$G$370,"Media jornada de vacaciones")/2</f>
        <v>0</v>
      </c>
      <c r="H11" s="28">
        <f>COUNTIFS('Control horario'!$M$5:$M$370,7,'Control horario'!$G$5:$G$370,"Baja médica")</f>
        <v>0</v>
      </c>
    </row>
    <row r="12" spans="1:8" x14ac:dyDescent="0.25">
      <c r="A12" s="12" t="s">
        <v>60</v>
      </c>
      <c r="B12" s="24">
        <f>COUNTIFS('Control horario'!$M$5:$M$370,8,'Control horario'!$C$5:$C$370,"Laborable")</f>
        <v>22</v>
      </c>
      <c r="C12" s="25">
        <f>SUMIFS('Control horario'!$I$5:$I$370,'Control horario'!$M$5:$M$370,8)</f>
        <v>176</v>
      </c>
      <c r="D12" s="26">
        <f>SUMIFS('Control horario'!$H$5:$H$370,'Control horario'!$M$5:$M$370,8)</f>
        <v>0</v>
      </c>
      <c r="E12" s="26">
        <f>SUMIFS('Control horario'!$J$5:$J$370,'Control horario'!$M$5:$M$370,8)</f>
        <v>0</v>
      </c>
      <c r="F12" s="27">
        <f>SUMIFS('Control horario'!$K$5:$K$370,'Control horario'!$M$5:$M$370,8)</f>
        <v>0</v>
      </c>
      <c r="G12" s="26">
        <f>COUNTIFS('Control horario'!$M$5:$M$370,8,'Control horario'!$G$5:$G$370,"Vacaciones")+COUNTIFS('Control horario'!$M$5:$M$370,8,'Control horario'!$G$5:$G$370,"Media jornada de vacaciones")/2</f>
        <v>0</v>
      </c>
      <c r="H12" s="28">
        <f>COUNTIFS('Control horario'!$M$5:$M$370,8,'Control horario'!$G$5:$G$370,"Baja médica")</f>
        <v>0</v>
      </c>
    </row>
    <row r="13" spans="1:8" x14ac:dyDescent="0.25">
      <c r="A13" s="12" t="s">
        <v>61</v>
      </c>
      <c r="B13" s="24">
        <f>COUNTIFS('Control horario'!$M$5:$M$370,9,'Control horario'!$C$5:$C$370,"Laborable")</f>
        <v>22</v>
      </c>
      <c r="C13" s="25">
        <f>SUMIFS('Control horario'!$I$5:$I$370,'Control horario'!$M$5:$M$370,9)</f>
        <v>176</v>
      </c>
      <c r="D13" s="26">
        <f>SUMIFS('Control horario'!$H$5:$H$370,'Control horario'!$M$5:$M$370,9)</f>
        <v>0</v>
      </c>
      <c r="E13" s="26">
        <f>SUMIFS('Control horario'!$J$5:$J$370,'Control horario'!$M$5:$M$370,9)</f>
        <v>0</v>
      </c>
      <c r="F13" s="27">
        <f>SUMIFS('Control horario'!$K$5:$K$370,'Control horario'!$M$5:$M$370,9)</f>
        <v>0</v>
      </c>
      <c r="G13" s="26">
        <f>COUNTIFS('Control horario'!$M$5:$M$370,9,'Control horario'!$G$5:$G$370,"Vacaciones")+COUNTIFS('Control horario'!$M$5:$M$370,9,'Control horario'!$G$5:$G$370,"Media jornada de vacaciones")/2</f>
        <v>0</v>
      </c>
      <c r="H13" s="28">
        <f>COUNTIFS('Control horario'!$M$5:$M$370,9,'Control horario'!$G$5:$G$370,"Baja médica")</f>
        <v>0</v>
      </c>
    </row>
    <row r="14" spans="1:8" x14ac:dyDescent="0.25">
      <c r="A14" s="12" t="s">
        <v>62</v>
      </c>
      <c r="B14" s="24">
        <f>COUNTIFS('Control horario'!$M$5:$M$370,10,'Control horario'!$C$5:$C$370,"Laborable")</f>
        <v>20</v>
      </c>
      <c r="C14" s="25">
        <f>SUMIFS('Control horario'!$I$5:$I$370,'Control horario'!$M$5:$M$370,10)</f>
        <v>160</v>
      </c>
      <c r="D14" s="26">
        <f>SUMIFS('Control horario'!$H$5:$H$370,'Control horario'!$M$5:$M$370,10)</f>
        <v>0</v>
      </c>
      <c r="E14" s="26">
        <f>SUMIFS('Control horario'!$J$5:$J$370,'Control horario'!$M$5:$M$370,10)</f>
        <v>0</v>
      </c>
      <c r="F14" s="27">
        <f>SUMIFS('Control horario'!$K$5:$K$370,'Control horario'!$M$5:$M$370,10)</f>
        <v>0</v>
      </c>
      <c r="G14" s="26">
        <f>COUNTIFS('Control horario'!$M$5:$M$370,10,'Control horario'!$G$5:$G$370,"Vacaciones")+COUNTIFS('Control horario'!$M$5:$M$370,10,'Control horario'!$G$5:$G$370,"Media jornada de vacaciones")/2</f>
        <v>0</v>
      </c>
      <c r="H14" s="28">
        <f>COUNTIFS('Control horario'!$M$5:$M$370,10,'Control horario'!$G$5:$G$370,"Baja médica")</f>
        <v>0</v>
      </c>
    </row>
    <row r="15" spans="1:8" x14ac:dyDescent="0.25">
      <c r="A15" s="12" t="s">
        <v>63</v>
      </c>
      <c r="B15" s="24">
        <f>COUNTIFS('Control horario'!$M$5:$M$370,11,'Control horario'!$C$5:$C$370,"Laborable")</f>
        <v>21</v>
      </c>
      <c r="C15" s="25">
        <f>SUMIFS('Control horario'!$I$5:$I$370,'Control horario'!$M$5:$M$370,11)</f>
        <v>168</v>
      </c>
      <c r="D15" s="26">
        <f>SUMIFS('Control horario'!$H$5:$H$370,'Control horario'!$M$5:$M$370,11)</f>
        <v>0</v>
      </c>
      <c r="E15" s="26">
        <f>SUMIFS('Control horario'!$J$5:$J$370,'Control horario'!$M$5:$M$370,11)</f>
        <v>0</v>
      </c>
      <c r="F15" s="27">
        <f>SUMIFS('Control horario'!$K$5:$K$370,'Control horario'!$M$5:$M$370,11)</f>
        <v>0</v>
      </c>
      <c r="G15" s="26">
        <f>COUNTIFS('Control horario'!$M$5:$M$370,11,'Control horario'!$G$5:$G$370,"Vacaciones")+COUNTIFS('Control horario'!$M$5:$M$370,11,'Control horario'!$G$5:$G$370,"Media jornada de vacaciones")/2</f>
        <v>0</v>
      </c>
      <c r="H15" s="28">
        <f>COUNTIFS('Control horario'!$M$5:$M$370,11,'Control horario'!$G$5:$G$370,"Baja médica")</f>
        <v>0</v>
      </c>
    </row>
    <row r="16" spans="1:8" x14ac:dyDescent="0.25">
      <c r="A16" s="12" t="s">
        <v>64</v>
      </c>
      <c r="B16" s="24">
        <f>COUNTIFS('Control horario'!$M$5:$M$370,12,'Control horario'!$C$5:$C$370,"Laborable")</f>
        <v>21</v>
      </c>
      <c r="C16" s="25">
        <f>SUMIFS('Control horario'!$I$5:$I$370,'Control horario'!$M$5:$M$370,12)</f>
        <v>168</v>
      </c>
      <c r="D16" s="26">
        <f>SUMIFS('Control horario'!$H$5:$H$370,'Control horario'!$M$5:$M$370,12)</f>
        <v>0</v>
      </c>
      <c r="E16" s="26">
        <f>SUMIFS('Control horario'!$J$5:$J$370,'Control horario'!$M$5:$M$370,12)</f>
        <v>0</v>
      </c>
      <c r="F16" s="27">
        <f>SUMIFS('Control horario'!$K$5:$K$370,'Control horario'!$M$5:$M$370,12)</f>
        <v>0</v>
      </c>
      <c r="G16" s="26">
        <f>COUNTIFS('Control horario'!$M$5:$M$370,12,'Control horario'!$G$5:$G$370,"Vacaciones")+COUNTIFS('Control horario'!$M$5:$M$370,12,'Control horario'!$G$5:$G$370,"Media jornada de vacaciones")/2</f>
        <v>0</v>
      </c>
      <c r="H16" s="28">
        <f>COUNTIFS('Control horario'!$M$5:$M$370,12,'Control horario'!$G$5:$G$370,"Baja médica")</f>
        <v>0</v>
      </c>
    </row>
    <row r="17" spans="1:8" x14ac:dyDescent="0.25">
      <c r="A17" s="29" t="s">
        <v>65</v>
      </c>
      <c r="B17" s="30">
        <f>SUM(B5:B16)</f>
        <v>254</v>
      </c>
      <c r="C17" s="31">
        <f>SUM(C5:C16)</f>
        <v>2032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66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'Ajustes'!B7</f>
        <v>20</v>
      </c>
    </row>
    <row r="21" spans="1:4" x14ac:dyDescent="0.25">
      <c r="A21" s="37" t="s">
        <v>21</v>
      </c>
      <c r="B21" s="37"/>
      <c r="C21" s="37"/>
      <c r="D21" s="25">
        <f>'Ajustes'!B8</f>
        <v>0</v>
      </c>
    </row>
    <row r="22" spans="1:4" x14ac:dyDescent="0.25">
      <c r="A22" s="37" t="s">
        <v>67</v>
      </c>
      <c r="B22" s="37"/>
      <c r="C22" s="37"/>
      <c r="D22" s="25">
        <f>G17</f>
        <v>0</v>
      </c>
    </row>
    <row r="23" ht="26" customHeight="1" spans="1:4" x14ac:dyDescent="0.25">
      <c r="A23" s="12" t="s">
        <v>66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Ajustes</vt:lpstr>
      <vt:lpstr>Festivos</vt:lpstr>
      <vt:lpstr>Control horario</vt:lpstr>
      <vt:lpstr>Resumen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