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Οδηγίες" state="visible" r:id="rId4"/>
    <sheet sheetId="2" name="Ρυθμίσεις" state="visible" r:id="rId5"/>
    <sheet sheetId="3" name="Αργίες" state="visible" r:id="rId6"/>
    <sheet sheetId="4" name="Παρουσιολόγιο" state="visible" r:id="rId7"/>
    <sheet sheetId="5" name="Σύνοψη" state="visible" r:id="rId8"/>
  </sheets>
  <calcPr calcId="171027" fullCalcOnLoad="1"/>
</workbook>
</file>

<file path=xl/sharedStrings.xml><?xml version="1.0" encoding="utf-8"?>
<sst xmlns="http://schemas.openxmlformats.org/spreadsheetml/2006/main" count="113" uniqueCount="69">
  <si>
    <t>Παρουσιολόγιο και άδειες</t>
  </si>
  <si>
    <t>Παρουσιολόγιο για ένα άτομο και ένα έτος: ώρες, υπερωρίες, άδειες και αναρρωτικές, με τις αργίες.</t>
  </si>
  <si>
    <t>Πώς το χρησιμοποιείς</t>
  </si>
  <si>
    <t>Στο φύλλο Ρυθμίσεις γράψε το όνομά σου, το έτος, τις ώρες ανά ημέρα και τις μέρες άδειας που δικαιούσαι.</t>
  </si>
  <si>
    <t>Στο φύλλο Παρουσιολόγιο γράψε ώρα προσέλευσης και αποχώρησης (π.χ. 7:30 και 16:00) και το διάλειμμα σε λεπτά.</t>
  </si>
  <si>
    <t>Τις μέρες που λείπεις διάλεξε τον λόγο από τη λίστα: άδεια, μισή μέρα άδεια, αναρρωτική, γιατρός, ρεπό, άδεια άνευ αποδοχών ή υπηρεσιακό ταξίδι.</t>
  </si>
  <si>
    <t>Το φύλλο Σύνοψη δείχνει κάθε μήνα και πόση άδεια σου μένει.</t>
  </si>
  <si>
    <t>Τα κίτρινα κελιά τα συμπληρώνεις εσύ.</t>
  </si>
  <si>
    <t>Τα λευκά κελιά υπολογίζονται μόνα τους (είναι κλειδωμένα για να μη σβήσεις κάποιον τύπο — Αναθεώρηση → Κατάργηση προστασίας φύλλου, χωρίς κωδικό).</t>
  </si>
  <si>
    <t>Συμβουλές</t>
  </si>
  <si>
    <t>•  Οι ώρες γράφονται ως ώρες:λεπτά, π.χ. 8:15. Μια νυχτερινή βάρδια μετά τα μεσάνυχτα υπολογίζεται σωστά.</t>
  </si>
  <si>
    <t>•  Οι γκρι γραμμές είναι Σαββατοκύριακα, οι πορτοκαλί αργίες.</t>
  </si>
  <si>
    <t>•  Χρειάζεσαι τις αργίες άλλης χώρας; Άλλαξε τη λίστα στο φύλλο Αργίες.</t>
  </si>
  <si>
    <t>Δωρεάν πρότυπο από το Planmero · planmero.com/el/timesheet-excel/</t>
  </si>
  <si>
    <t>Ρυθμίσεις</t>
  </si>
  <si>
    <t>Οι αργίες βρίσκονται στο φύλλο Αργίες· άλλαξε τη λίστα αν χρειάζεσαι άλλη χώρα ή περιοχή.</t>
  </si>
  <si>
    <t>Όνομα</t>
  </si>
  <si>
    <t/>
  </si>
  <si>
    <t>Έτος</t>
  </si>
  <si>
    <t>Ώρες ανά εργάσιμη</t>
  </si>
  <si>
    <t>Δικαιούμενη άδεια (μέρες)</t>
  </si>
  <si>
    <t>Άδεια προηγ. έτους (μέρες)</t>
  </si>
  <si>
    <t>Επίσημες αργίες</t>
  </si>
  <si>
    <t>Ημερομηνία</t>
  </si>
  <si>
    <t>Αργία</t>
  </si>
  <si>
    <t>Πρωτοχρονιά</t>
  </si>
  <si>
    <t>Θεοφάνεια</t>
  </si>
  <si>
    <t>Καθαρά Δευτέρα</t>
  </si>
  <si>
    <t>Ευαγγελισμός της Θεοτόκου – Εθνική Επέτειος</t>
  </si>
  <si>
    <t>Μεγάλη Παρασκευή</t>
  </si>
  <si>
    <t>Δευτέρα του Πάσχα</t>
  </si>
  <si>
    <t>Εργατική Πρωτομαγιά</t>
  </si>
  <si>
    <t>Κοίμηση της Θεοτόκου</t>
  </si>
  <si>
    <t>Επέτειος του «Όχι»</t>
  </si>
  <si>
    <t>Χριστούγεννα</t>
  </si>
  <si>
    <t>Σύναξη της Θεοτόκου</t>
  </si>
  <si>
    <t>Παρουσιολόγιο</t>
  </si>
  <si>
    <t>Στο φύλλο Παρουσιολόγιο γράψε ώρα προσέλευσης και αποχώρησης (π.χ. 7:30 και 16:00) και το διάλειμμα σε λεπτά. Τις μέρες που λείπεις διάλεξε τον λόγο από τη λίστα: άδεια, μισή μέρα άδεια, αναρρωτική, γιατρός, ρεπό, άδεια άνευ αποδοχών ή υπηρεσιακό ταξίδι.</t>
  </si>
  <si>
    <t>Ημέρα</t>
  </si>
  <si>
    <t>Τύπος ημέρας</t>
  </si>
  <si>
    <t>Προσέλευση</t>
  </si>
  <si>
    <t>Αποχώρηση</t>
  </si>
  <si>
    <t>Διάλειμμα (λεπτά)</t>
  </si>
  <si>
    <t>Απουσία</t>
  </si>
  <si>
    <t>Εργασία (ώρες)</t>
  </si>
  <si>
    <t>Προβλεπόμενες (ώρες)</t>
  </si>
  <si>
    <t>Προσμετρώνται (ώρες)</t>
  </si>
  <si>
    <t>Υπερωρίες (ώρες)</t>
  </si>
  <si>
    <t>Σημείωση</t>
  </si>
  <si>
    <t>Μήνας</t>
  </si>
  <si>
    <t>Σύνοψη</t>
  </si>
  <si>
    <t>Εργάσιμες</t>
  </si>
  <si>
    <t>Άδεια (μέρες)</t>
  </si>
  <si>
    <t>Αναρρωτική (μέρες)</t>
  </si>
  <si>
    <t>Ιανουαρίου</t>
  </si>
  <si>
    <t>Φεβρουαρίου</t>
  </si>
  <si>
    <t>Μαρτίου</t>
  </si>
  <si>
    <t>Απριλίου</t>
  </si>
  <si>
    <t>Μαΐου</t>
  </si>
  <si>
    <t>Ιουνίου</t>
  </si>
  <si>
    <t>Ιουλίου</t>
  </si>
  <si>
    <t>Αυγούστου</t>
  </si>
  <si>
    <t>Σεπτεμβρίου</t>
  </si>
  <si>
    <t>Οκτωβρίου</t>
  </si>
  <si>
    <t>Νοεμβρίου</t>
  </si>
  <si>
    <t>Δεκεμβρίου</t>
  </si>
  <si>
    <t>Σύνολο</t>
  </si>
  <si>
    <t>Υπόλοιπο άδειας</t>
  </si>
  <si>
    <t>Ληφθείσα άδεια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</si>
</sst>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Προβλεπόμενες και προσμετρούμενες ώρες ανά μήνα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Προβλεπόμενες (ώρες)</c:v>
          </c:tx>
          <c:spPr>
            <a:solidFill>
              <a:srgbClr val="7DD3FC"/>
            </a:solidFill>
          </c:spPr>
          <c:invertIfNegative val="0"/>
          <c:cat>
            <c:strRef>
              <c:f>'Σύνοψη'!$A$5:$A$16</c:f>
              <c:strCache>
                <c:ptCount val="12"/>
                <c:pt idx="0">
                  <c:v>Ιανουαρίου</c:v>
                </c:pt>
                <c:pt idx="1">
                  <c:v>Φεβρουαρίου</c:v>
                </c:pt>
                <c:pt idx="2">
                  <c:v>Μαρτίου</c:v>
                </c:pt>
                <c:pt idx="3">
                  <c:v>Απριλίου</c:v>
                </c:pt>
                <c:pt idx="4">
                  <c:v>Μαΐου</c:v>
                </c:pt>
                <c:pt idx="5">
                  <c:v>Ιουνίου</c:v>
                </c:pt>
                <c:pt idx="6">
                  <c:v>Ιουλίου</c:v>
                </c:pt>
                <c:pt idx="7">
                  <c:v>Αυγούστου</c:v>
                </c:pt>
                <c:pt idx="8">
                  <c:v>Σεπτεμβρίου</c:v>
                </c:pt>
                <c:pt idx="9">
                  <c:v>Οκτωβρίου</c:v>
                </c:pt>
                <c:pt idx="10">
                  <c:v>Νοεμβρίου</c:v>
                </c:pt>
                <c:pt idx="11">
                  <c:v>Δεκεμβρίου</c:v>
                </c:pt>
              </c:strCache>
            </c:strRef>
          </c:cat>
          <c:val>
            <c:numRef>
              <c:f>'Σύνοψη'!$C$5:$C$16</c:f>
              <c:numCache>
                <c:formatCode>General</c:formatCode>
                <c:ptCount val="12"/>
                <c:pt idx="0">
                  <c:v>152</c:v>
                </c:pt>
                <c:pt idx="1">
                  <c:v>160</c:v>
                </c:pt>
                <c:pt idx="2">
                  <c:v>168</c:v>
                </c:pt>
                <c:pt idx="3">
                  <c:v>168</c:v>
                </c:pt>
                <c:pt idx="4">
                  <c:v>160</c:v>
                </c:pt>
                <c:pt idx="5">
                  <c:v>176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160</c:v>
                </c:pt>
                <c:pt idx="10">
                  <c:v>176</c:v>
                </c:pt>
                <c:pt idx="11">
                  <c:v>184</c:v>
                </c:pt>
              </c:numCache>
            </c:numRef>
          </c:val>
        </c:ser>
        <c:ser>
          <c:idx val="1"/>
          <c:order val="1"/>
          <c:tx>
            <c:v>Προσμετρώνται (ώρες)</c:v>
          </c:tx>
          <c:spPr>
            <a:solidFill>
              <a:srgbClr val="075985"/>
            </a:solidFill>
          </c:spPr>
          <c:invertIfNegative val="0"/>
          <c:cat>
            <c:strRef>
              <c:f>'Σύνοψη'!$A$5:$A$16</c:f>
              <c:strCache>
                <c:ptCount val="12"/>
                <c:pt idx="0">
                  <c:v>Ιανουαρίου</c:v>
                </c:pt>
                <c:pt idx="1">
                  <c:v>Φεβρουαρίου</c:v>
                </c:pt>
                <c:pt idx="2">
                  <c:v>Μαρτίου</c:v>
                </c:pt>
                <c:pt idx="3">
                  <c:v>Απριλίου</c:v>
                </c:pt>
                <c:pt idx="4">
                  <c:v>Μαΐου</c:v>
                </c:pt>
                <c:pt idx="5">
                  <c:v>Ιουνίου</c:v>
                </c:pt>
                <c:pt idx="6">
                  <c:v>Ιουλίου</c:v>
                </c:pt>
                <c:pt idx="7">
                  <c:v>Αυγούστου</c:v>
                </c:pt>
                <c:pt idx="8">
                  <c:v>Σεπτεμβρίου</c:v>
                </c:pt>
                <c:pt idx="9">
                  <c:v>Οκτωβρίου</c:v>
                </c:pt>
                <c:pt idx="10">
                  <c:v>Νοεμβρίου</c:v>
                </c:pt>
                <c:pt idx="11">
                  <c:v>Δεκεμβρίου</c:v>
                </c:pt>
              </c:strCache>
            </c:strRef>
          </c:cat>
          <c:val>
            <c:numRef>
              <c:f>'Σύνοψη'!$E$5:$E$16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l/timesheet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8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46028</v>
      </c>
      <c r="B6" s="13" t="s">
        <v>26</v>
      </c>
    </row>
    <row r="7" spans="1:2" x14ac:dyDescent="0.25">
      <c r="A7" s="17">
        <v>46076</v>
      </c>
      <c r="B7" s="13" t="s">
        <v>27</v>
      </c>
    </row>
    <row r="8" spans="1:2" x14ac:dyDescent="0.25">
      <c r="A8" s="17">
        <v>46106</v>
      </c>
      <c r="B8" s="13" t="s">
        <v>28</v>
      </c>
    </row>
    <row r="9" spans="1:2" x14ac:dyDescent="0.25">
      <c r="A9" s="17">
        <v>46122</v>
      </c>
      <c r="B9" s="13" t="s">
        <v>29</v>
      </c>
    </row>
    <row r="10" spans="1:2" x14ac:dyDescent="0.25">
      <c r="A10" s="17">
        <v>46125</v>
      </c>
      <c r="B10" s="13" t="s">
        <v>30</v>
      </c>
    </row>
    <row r="11" spans="1:2" x14ac:dyDescent="0.25">
      <c r="A11" s="17">
        <v>46143</v>
      </c>
      <c r="B11" s="13" t="s">
        <v>31</v>
      </c>
    </row>
    <row r="12" spans="1:2" x14ac:dyDescent="0.25">
      <c r="A12" s="17">
        <v>46249</v>
      </c>
      <c r="B12" s="13" t="s">
        <v>32</v>
      </c>
    </row>
    <row r="13" spans="1:2" x14ac:dyDescent="0.25">
      <c r="A13" s="17">
        <v>46323</v>
      </c>
      <c r="B13" s="13" t="s">
        <v>33</v>
      </c>
    </row>
    <row r="14" spans="1:2" x14ac:dyDescent="0.25">
      <c r="A14" s="17">
        <v>46381</v>
      </c>
      <c r="B14" s="13" t="s">
        <v>34</v>
      </c>
    </row>
    <row r="15" spans="1:2" x14ac:dyDescent="0.25">
      <c r="A15" s="17">
        <v>46382</v>
      </c>
      <c r="B15" s="13" t="s">
        <v>35</v>
      </c>
    </row>
    <row r="16" spans="1:2" x14ac:dyDescent="0.25">
      <c r="A16" s="17">
        <v>46388</v>
      </c>
      <c r="B16" s="13" t="s">
        <v>25</v>
      </c>
    </row>
    <row r="17" spans="1:2" x14ac:dyDescent="0.25">
      <c r="A17" s="17">
        <v>46393</v>
      </c>
      <c r="B17" s="13" t="s">
        <v>26</v>
      </c>
    </row>
    <row r="18" spans="1:2" x14ac:dyDescent="0.25">
      <c r="A18" s="17">
        <v>46461</v>
      </c>
      <c r="B18" s="13" t="s">
        <v>27</v>
      </c>
    </row>
    <row r="19" spans="1:2" x14ac:dyDescent="0.25">
      <c r="A19" s="17">
        <v>46471</v>
      </c>
      <c r="B19" s="13" t="s">
        <v>28</v>
      </c>
    </row>
    <row r="20" spans="1:2" x14ac:dyDescent="0.25">
      <c r="A20" s="17">
        <v>46507</v>
      </c>
      <c r="B20" s="13" t="s">
        <v>29</v>
      </c>
    </row>
    <row r="21" spans="1:2" x14ac:dyDescent="0.25">
      <c r="A21" s="17">
        <v>46508</v>
      </c>
      <c r="B21" s="13" t="s">
        <v>31</v>
      </c>
    </row>
    <row r="22" spans="1:2" x14ac:dyDescent="0.25">
      <c r="A22" s="17">
        <v>46510</v>
      </c>
      <c r="B22" s="13" t="s">
        <v>30</v>
      </c>
    </row>
    <row r="23" spans="1:2" x14ac:dyDescent="0.25">
      <c r="A23" s="17">
        <v>46614</v>
      </c>
      <c r="B23" s="13" t="s">
        <v>32</v>
      </c>
    </row>
    <row r="24" spans="1:2" x14ac:dyDescent="0.25">
      <c r="A24" s="17">
        <v>46688</v>
      </c>
      <c r="B24" s="13" t="s">
        <v>33</v>
      </c>
    </row>
    <row r="25" spans="1:2" x14ac:dyDescent="0.25">
      <c r="A25" s="17">
        <v>46746</v>
      </c>
      <c r="B25" s="13" t="s">
        <v>34</v>
      </c>
    </row>
    <row r="26" spans="1:2" x14ac:dyDescent="0.25">
      <c r="A26" s="17">
        <v>46747</v>
      </c>
      <c r="B26" s="13" t="s">
        <v>35</v>
      </c>
    </row>
    <row r="27" spans="1:2" x14ac:dyDescent="0.25">
      <c r="A27" s="17">
        <v>46753</v>
      </c>
      <c r="B27" s="13" t="s">
        <v>25</v>
      </c>
    </row>
    <row r="28" spans="1:2" x14ac:dyDescent="0.25">
      <c r="A28" s="17">
        <v>46758</v>
      </c>
      <c r="B28" s="13" t="s">
        <v>26</v>
      </c>
    </row>
    <row r="29" spans="1:2" x14ac:dyDescent="0.25">
      <c r="A29" s="17">
        <v>46811</v>
      </c>
      <c r="B29" s="13" t="s">
        <v>27</v>
      </c>
    </row>
    <row r="30" spans="1:2" x14ac:dyDescent="0.25">
      <c r="A30" s="17">
        <v>46837</v>
      </c>
      <c r="B30" s="13" t="s">
        <v>28</v>
      </c>
    </row>
    <row r="31" spans="1:2" x14ac:dyDescent="0.25">
      <c r="A31" s="17">
        <v>46857</v>
      </c>
      <c r="B31" s="13" t="s">
        <v>29</v>
      </c>
    </row>
    <row r="32" spans="1:2" x14ac:dyDescent="0.25">
      <c r="A32" s="17">
        <v>46860</v>
      </c>
      <c r="B32" s="13" t="s">
        <v>30</v>
      </c>
    </row>
    <row r="33" spans="1:2" x14ac:dyDescent="0.25">
      <c r="A33" s="17">
        <v>46874</v>
      </c>
      <c r="B33" s="13" t="s">
        <v>31</v>
      </c>
    </row>
    <row r="34" spans="1:2" x14ac:dyDescent="0.25">
      <c r="A34" s="17">
        <v>46980</v>
      </c>
      <c r="B34" s="13" t="s">
        <v>32</v>
      </c>
    </row>
    <row r="35" spans="1:2" x14ac:dyDescent="0.25">
      <c r="A35" s="17">
        <v>47054</v>
      </c>
      <c r="B35" s="13" t="s">
        <v>33</v>
      </c>
    </row>
    <row r="36" spans="1:2" x14ac:dyDescent="0.25">
      <c r="A36" s="17">
        <v>47112</v>
      </c>
      <c r="B36" s="13" t="s">
        <v>34</v>
      </c>
    </row>
    <row r="37" spans="1:2" x14ac:dyDescent="0.25">
      <c r="A37" s="17">
        <v>47113</v>
      </c>
      <c r="B37" s="13" t="s">
        <v>35</v>
      </c>
    </row>
    <row r="38" spans="1:2" x14ac:dyDescent="0.25">
      <c r="A38" s="17">
        <v>47119</v>
      </c>
      <c r="B38" s="13" t="s">
        <v>25</v>
      </c>
    </row>
    <row r="39" spans="1:2" x14ac:dyDescent="0.25">
      <c r="A39" s="17">
        <v>47124</v>
      </c>
      <c r="B39" s="13" t="s">
        <v>26</v>
      </c>
    </row>
    <row r="40" spans="1:2" x14ac:dyDescent="0.25">
      <c r="A40" s="17">
        <v>47168</v>
      </c>
      <c r="B40" s="13" t="s">
        <v>27</v>
      </c>
    </row>
    <row r="41" spans="1:2" x14ac:dyDescent="0.25">
      <c r="A41" s="17">
        <v>47202</v>
      </c>
      <c r="B41" s="13" t="s">
        <v>28</v>
      </c>
    </row>
    <row r="42" spans="1:2" x14ac:dyDescent="0.25">
      <c r="A42" s="17">
        <v>47214</v>
      </c>
      <c r="B42" s="13" t="s">
        <v>29</v>
      </c>
    </row>
    <row r="43" spans="1:2" x14ac:dyDescent="0.25">
      <c r="A43" s="17">
        <v>47217</v>
      </c>
      <c r="B43" s="13" t="s">
        <v>30</v>
      </c>
    </row>
    <row r="44" spans="1:2" x14ac:dyDescent="0.25">
      <c r="A44" s="17">
        <v>47239</v>
      </c>
      <c r="B44" s="13" t="s">
        <v>31</v>
      </c>
    </row>
    <row r="45" spans="1:2" x14ac:dyDescent="0.25">
      <c r="A45" s="17">
        <v>47345</v>
      </c>
      <c r="B45" s="13" t="s">
        <v>32</v>
      </c>
    </row>
    <row r="46" spans="1:2" x14ac:dyDescent="0.25">
      <c r="A46" s="17">
        <v>47419</v>
      </c>
      <c r="B46" s="13" t="s">
        <v>33</v>
      </c>
    </row>
    <row r="47" spans="1:2" x14ac:dyDescent="0.25">
      <c r="A47" s="17">
        <v>47477</v>
      </c>
      <c r="B47" s="13" t="s">
        <v>34</v>
      </c>
    </row>
    <row r="48" spans="1:2" x14ac:dyDescent="0.25">
      <c r="A48" s="17">
        <v>47478</v>
      </c>
      <c r="B48" s="13" t="s">
        <v>35</v>
      </c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38</v>
      </c>
      <c r="C4" s="16" t="s">
        <v>39</v>
      </c>
      <c r="D4" s="16" t="s">
        <v>40</v>
      </c>
      <c r="E4" s="16" t="s">
        <v>41</v>
      </c>
      <c r="F4" s="16" t="s">
        <v>42</v>
      </c>
      <c r="G4" s="16" t="s">
        <v>43</v>
      </c>
      <c r="H4" s="16" t="s">
        <v>44</v>
      </c>
      <c r="I4" s="16" t="s">
        <v>45</v>
      </c>
      <c r="J4" s="16" t="s">
        <v>46</v>
      </c>
      <c r="K4" s="16" t="s">
        <v>47</v>
      </c>
      <c r="L4" s="16" t="s">
        <v>48</v>
      </c>
      <c r="M4" s="16" t="s">
        <v>49</v>
      </c>
    </row>
    <row r="5" spans="1:13" x14ac:dyDescent="0.25">
      <c r="A5" s="18">
        <f>IF(YEAR(DATE('Ρυθμίσεις'!$B$5,1,1)+0)='Ρυθμίσεις'!$B$5,DATE('Ρυθμίσεις'!$B$5,1,1)+0,"")</f>
        <v>46388</v>
      </c>
      <c r="B5" s="19">
        <f>A5</f>
        <v>46388</v>
      </c>
      <c r="C5" s="20" t="str">
        <f>IF(A5="","",IF(COUNTIF('Αργίες'!$A$5:$A$88,A5)&gt;0,"Αργία",IF(WEEKDAY(A5,2)&gt;5,"Σαββατοκύριακο","Εργάσιμη")))</f>
        <v>Αργία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IF(C5="Εργάσιμη",'Ρυθμίσεις'!$B$6,0)</f>
        <v>0</v>
      </c>
      <c r="J5" s="22">
        <f>H5+IF(OR(G5="Άδεια",G5="Αναρρωτική",G5="Γιατρός",G5="Ρεπό",G5="Υπηρεσιακό ταξίδι"),I5,IF(G5="Μισή μέρα άδεια",I5/2,0))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IF(YEAR(DATE('Ρυθμίσεις'!$B$5,1,1)+1)='Ρυθμίσεις'!$B$5,DATE('Ρυθμίσεις'!$B$5,1,1)+1,"")</f>
        <v>46389</v>
      </c>
      <c r="B6" s="19">
        <f>A6</f>
        <v>46389</v>
      </c>
      <c r="C6" s="20" t="str">
        <f>IF(A6="","",IF(COUNTIF('Αργίες'!$A$5:$A$88,A6)&gt;0,"Αργία",IF(WEEKDAY(A6,2)&gt;5,"Σαββατοκύριακο","Εργάσιμη")))</f>
        <v>Σαββατοκύριακο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IF(C6="Εργάσιμη",'Ρυθμίσεις'!$B$6,0)</f>
        <v>0</v>
      </c>
      <c r="J6" s="22">
        <f>H6+IF(OR(G6="Άδεια",G6="Αναρρωτική",G6="Γιατρός",G6="Ρεπό",G6="Υπηρεσιακό ταξίδι"),I6,IF(G6="Μισή μέρα άδεια",I6/2,0))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IF(YEAR(DATE('Ρυθμίσεις'!$B$5,1,1)+2)='Ρυθμίσεις'!$B$5,DATE('Ρυθμίσεις'!$B$5,1,1)+2,"")</f>
        <v>46390</v>
      </c>
      <c r="B7" s="19">
        <f>A7</f>
        <v>46390</v>
      </c>
      <c r="C7" s="20" t="str">
        <f>IF(A7="","",IF(COUNTIF('Αργίες'!$A$5:$A$88,A7)&gt;0,"Αργία",IF(WEEKDAY(A7,2)&gt;5,"Σαββατοκύριακο","Εργάσιμη")))</f>
        <v>Σαββατοκύριακο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IF(C7="Εργάσιμη",'Ρυθμίσεις'!$B$6,0)</f>
        <v>0</v>
      </c>
      <c r="J7" s="22">
        <f>H7+IF(OR(G7="Άδεια",G7="Αναρρωτική",G7="Γιατρός",G7="Ρεπό",G7="Υπηρεσιακό ταξίδι"),I7,IF(G7="Μισή μέρα άδεια",I7/2,0))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IF(YEAR(DATE('Ρυθμίσεις'!$B$5,1,1)+3)='Ρυθμίσεις'!$B$5,DATE('Ρυθμίσεις'!$B$5,1,1)+3,"")</f>
        <v>46391</v>
      </c>
      <c r="B8" s="19">
        <f>A8</f>
        <v>46391</v>
      </c>
      <c r="C8" s="20" t="str">
        <f>IF(A8="","",IF(COUNTIF('Αργίες'!$A$5:$A$88,A8)&gt;0,"Αργία",IF(WEEKDAY(A8,2)&gt;5,"Σαββατοκύριακο","Εργάσιμη")))</f>
        <v>Εργάσιμη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IF(C8="Εργάσιμη",'Ρυθμίσεις'!$B$6,0)</f>
        <v>8</v>
      </c>
      <c r="J8" s="22">
        <f>H8+IF(OR(G8="Άδεια",G8="Αναρρωτική",G8="Γιατρός",G8="Ρεπό",G8="Υπηρεσιακό ταξίδι"),I8,IF(G8="Μισή μέρα άδεια",I8/2,0))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IF(YEAR(DATE('Ρυθμίσεις'!$B$5,1,1)+4)='Ρυθμίσεις'!$B$5,DATE('Ρυθμίσεις'!$B$5,1,1)+4,"")</f>
        <v>46392</v>
      </c>
      <c r="B9" s="19">
        <f>A9</f>
        <v>46392</v>
      </c>
      <c r="C9" s="20" t="str">
        <f>IF(A9="","",IF(COUNTIF('Αργίες'!$A$5:$A$88,A9)&gt;0,"Αργία",IF(WEEKDAY(A9,2)&gt;5,"Σαββατοκύριακο","Εργάσιμη")))</f>
        <v>Εργάσιμη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IF(C9="Εργάσιμη",'Ρυθμίσεις'!$B$6,0)</f>
        <v>8</v>
      </c>
      <c r="J9" s="22">
        <f>H9+IF(OR(G9="Άδεια",G9="Αναρρωτική",G9="Γιατρός",G9="Ρεπό",G9="Υπηρεσιακό ταξίδι"),I9,IF(G9="Μισή μέρα άδεια",I9/2,0))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IF(YEAR(DATE('Ρυθμίσεις'!$B$5,1,1)+5)='Ρυθμίσεις'!$B$5,DATE('Ρυθμίσεις'!$B$5,1,1)+5,"")</f>
        <v>46393</v>
      </c>
      <c r="B10" s="19">
        <f>A10</f>
        <v>46393</v>
      </c>
      <c r="C10" s="20" t="str">
        <f>IF(A10="","",IF(COUNTIF('Αργίες'!$A$5:$A$88,A10)&gt;0,"Αργία",IF(WEEKDAY(A10,2)&gt;5,"Σαββατοκύριακο","Εργάσιμη")))</f>
        <v>Αργία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IF(C10="Εργάσιμη",'Ρυθμίσεις'!$B$6,0)</f>
        <v>0</v>
      </c>
      <c r="J10" s="22">
        <f>H10+IF(OR(G10="Άδεια",G10="Αναρρωτική",G10="Γιατρός",G10="Ρεπό",G10="Υπηρεσιακό ταξίδι"),I10,IF(G10="Μισή μέρα άδεια",I10/2,0))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IF(YEAR(DATE('Ρυθμίσεις'!$B$5,1,1)+6)='Ρυθμίσεις'!$B$5,DATE('Ρυθμίσεις'!$B$5,1,1)+6,"")</f>
        <v>46394</v>
      </c>
      <c r="B11" s="19">
        <f>A11</f>
        <v>46394</v>
      </c>
      <c r="C11" s="20" t="str">
        <f>IF(A11="","",IF(COUNTIF('Αργίες'!$A$5:$A$88,A11)&gt;0,"Αργία",IF(WEEKDAY(A11,2)&gt;5,"Σαββατοκύριακο","Εργάσιμη")))</f>
        <v>Εργάσιμη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IF(C11="Εργάσιμη",'Ρυθμίσεις'!$B$6,0)</f>
        <v>8</v>
      </c>
      <c r="J11" s="22">
        <f>H11+IF(OR(G11="Άδεια",G11="Αναρρωτική",G11="Γιατρός",G11="Ρεπό",G11="Υπηρεσιακό ταξίδι"),I11,IF(G11="Μισή μέρα άδεια",I11/2,0))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IF(YEAR(DATE('Ρυθμίσεις'!$B$5,1,1)+7)='Ρυθμίσεις'!$B$5,DATE('Ρυθμίσεις'!$B$5,1,1)+7,"")</f>
        <v>46395</v>
      </c>
      <c r="B12" s="19">
        <f>A12</f>
        <v>46395</v>
      </c>
      <c r="C12" s="20" t="str">
        <f>IF(A12="","",IF(COUNTIF('Αργίες'!$A$5:$A$88,A12)&gt;0,"Αργία",IF(WEEKDAY(A12,2)&gt;5,"Σαββατοκύριακο","Εργάσιμη")))</f>
        <v>Εργάσιμη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IF(C12="Εργάσιμη",'Ρυθμίσεις'!$B$6,0)</f>
        <v>8</v>
      </c>
      <c r="J12" s="22">
        <f>H12+IF(OR(G12="Άδεια",G12="Αναρρωτική",G12="Γιατρός",G12="Ρεπό",G12="Υπηρεσιακό ταξίδι"),I12,IF(G12="Μισή μέρα άδεια",I12/2,0))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IF(YEAR(DATE('Ρυθμίσεις'!$B$5,1,1)+8)='Ρυθμίσεις'!$B$5,DATE('Ρυθμίσεις'!$B$5,1,1)+8,"")</f>
        <v>46396</v>
      </c>
      <c r="B13" s="19">
        <f>A13</f>
        <v>46396</v>
      </c>
      <c r="C13" s="20" t="str">
        <f>IF(A13="","",IF(COUNTIF('Αργίες'!$A$5:$A$88,A13)&gt;0,"Αργία",IF(WEEKDAY(A13,2)&gt;5,"Σαββατοκύριακο","Εργάσιμη")))</f>
        <v>Σαββατοκύριακο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IF(C13="Εργάσιμη",'Ρυθμίσεις'!$B$6,0)</f>
        <v>0</v>
      </c>
      <c r="J13" s="22">
        <f>H13+IF(OR(G13="Άδεια",G13="Αναρρωτική",G13="Γιατρός",G13="Ρεπό",G13="Υπηρεσιακό ταξίδι"),I13,IF(G13="Μισή μέρα άδεια",I13/2,0))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IF(YEAR(DATE('Ρυθμίσεις'!$B$5,1,1)+9)='Ρυθμίσεις'!$B$5,DATE('Ρυθμίσεις'!$B$5,1,1)+9,"")</f>
        <v>46397</v>
      </c>
      <c r="B14" s="19">
        <f>A14</f>
        <v>46397</v>
      </c>
      <c r="C14" s="20" t="str">
        <f>IF(A14="","",IF(COUNTIF('Αργίες'!$A$5:$A$88,A14)&gt;0,"Αργία",IF(WEEKDAY(A14,2)&gt;5,"Σαββατοκύριακο","Εργάσιμη")))</f>
        <v>Σαββατοκύριακο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IF(C14="Εργάσιμη",'Ρυθμίσεις'!$B$6,0)</f>
        <v>0</v>
      </c>
      <c r="J14" s="22">
        <f>H14+IF(OR(G14="Άδεια",G14="Αναρρωτική",G14="Γιατρός",G14="Ρεπό",G14="Υπηρεσιακό ταξίδι"),I14,IF(G14="Μισή μέρα άδεια",I14/2,0))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IF(YEAR(DATE('Ρυθμίσεις'!$B$5,1,1)+10)='Ρυθμίσεις'!$B$5,DATE('Ρυθμίσεις'!$B$5,1,1)+10,"")</f>
        <v>46398</v>
      </c>
      <c r="B15" s="19">
        <f>A15</f>
        <v>46398</v>
      </c>
      <c r="C15" s="20" t="str">
        <f>IF(A15="","",IF(COUNTIF('Αργίες'!$A$5:$A$88,A15)&gt;0,"Αργία",IF(WEEKDAY(A15,2)&gt;5,"Σαββατοκύριακο","Εργάσιμη")))</f>
        <v>Εργάσιμη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IF(C15="Εργάσιμη",'Ρυθμίσεις'!$B$6,0)</f>
        <v>8</v>
      </c>
      <c r="J15" s="22">
        <f>H15+IF(OR(G15="Άδεια",G15="Αναρρωτική",G15="Γιατρός",G15="Ρεπό",G15="Υπηρεσιακό ταξίδι"),I15,IF(G15="Μισή μέρα άδεια",I15/2,0))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IF(YEAR(DATE('Ρυθμίσεις'!$B$5,1,1)+11)='Ρυθμίσεις'!$B$5,DATE('Ρυθμίσεις'!$B$5,1,1)+11,"")</f>
        <v>46399</v>
      </c>
      <c r="B16" s="19">
        <f>A16</f>
        <v>46399</v>
      </c>
      <c r="C16" s="20" t="str">
        <f>IF(A16="","",IF(COUNTIF('Αργίες'!$A$5:$A$88,A16)&gt;0,"Αργία",IF(WEEKDAY(A16,2)&gt;5,"Σαββατοκύριακο","Εργάσιμη")))</f>
        <v>Εργάσιμη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IF(C16="Εργάσιμη",'Ρυθμίσεις'!$B$6,0)</f>
        <v>8</v>
      </c>
      <c r="J16" s="22">
        <f>H16+IF(OR(G16="Άδεια",G16="Αναρρωτική",G16="Γιατρός",G16="Ρεπό",G16="Υπηρεσιακό ταξίδι"),I16,IF(G16="Μισή μέρα άδεια",I16/2,0))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IF(YEAR(DATE('Ρυθμίσεις'!$B$5,1,1)+12)='Ρυθμίσεις'!$B$5,DATE('Ρυθμίσεις'!$B$5,1,1)+12,"")</f>
        <v>46400</v>
      </c>
      <c r="B17" s="19">
        <f>A17</f>
        <v>46400</v>
      </c>
      <c r="C17" s="20" t="str">
        <f>IF(A17="","",IF(COUNTIF('Αργίες'!$A$5:$A$88,A17)&gt;0,"Αργία",IF(WEEKDAY(A17,2)&gt;5,"Σαββατοκύριακο","Εργάσιμη")))</f>
        <v>Εργάσιμη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IF(C17="Εργάσιμη",'Ρυθμίσεις'!$B$6,0)</f>
        <v>8</v>
      </c>
      <c r="J17" s="22">
        <f>H17+IF(OR(G17="Άδεια",G17="Αναρρωτική",G17="Γιατρός",G17="Ρεπό",G17="Υπηρεσιακό ταξίδι"),I17,IF(G17="Μισή μέρα άδεια",I17/2,0))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IF(YEAR(DATE('Ρυθμίσεις'!$B$5,1,1)+13)='Ρυθμίσεις'!$B$5,DATE('Ρυθμίσεις'!$B$5,1,1)+13,"")</f>
        <v>46401</v>
      </c>
      <c r="B18" s="19">
        <f>A18</f>
        <v>46401</v>
      </c>
      <c r="C18" s="20" t="str">
        <f>IF(A18="","",IF(COUNTIF('Αργίες'!$A$5:$A$88,A18)&gt;0,"Αργία",IF(WEEKDAY(A18,2)&gt;5,"Σαββατοκύριακο","Εργάσιμη")))</f>
        <v>Εργάσιμη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IF(C18="Εργάσιμη",'Ρυθμίσεις'!$B$6,0)</f>
        <v>8</v>
      </c>
      <c r="J18" s="22">
        <f>H18+IF(OR(G18="Άδεια",G18="Αναρρωτική",G18="Γιατρός",G18="Ρεπό",G18="Υπηρεσιακό ταξίδι"),I18,IF(G18="Μισή μέρα άδεια",I18/2,0))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IF(YEAR(DATE('Ρυθμίσεις'!$B$5,1,1)+14)='Ρυθμίσεις'!$B$5,DATE('Ρυθμίσεις'!$B$5,1,1)+14,"")</f>
        <v>46402</v>
      </c>
      <c r="B19" s="19">
        <f>A19</f>
        <v>46402</v>
      </c>
      <c r="C19" s="20" t="str">
        <f>IF(A19="","",IF(COUNTIF('Αργίες'!$A$5:$A$88,A19)&gt;0,"Αργία",IF(WEEKDAY(A19,2)&gt;5,"Σαββατοκύριακο","Εργάσιμη")))</f>
        <v>Εργάσιμη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IF(C19="Εργάσιμη",'Ρυθμίσεις'!$B$6,0)</f>
        <v>8</v>
      </c>
      <c r="J19" s="22">
        <f>H19+IF(OR(G19="Άδεια",G19="Αναρρωτική",G19="Γιατρός",G19="Ρεπό",G19="Υπηρεσιακό ταξίδι"),I19,IF(G19="Μισή μέρα άδεια",I19/2,0))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IF(YEAR(DATE('Ρυθμίσεις'!$B$5,1,1)+15)='Ρυθμίσεις'!$B$5,DATE('Ρυθμίσεις'!$B$5,1,1)+15,"")</f>
        <v>46403</v>
      </c>
      <c r="B20" s="19">
        <f>A20</f>
        <v>46403</v>
      </c>
      <c r="C20" s="20" t="str">
        <f>IF(A20="","",IF(COUNTIF('Αργίες'!$A$5:$A$88,A20)&gt;0,"Αργία",IF(WEEKDAY(A20,2)&gt;5,"Σαββατοκύριακο","Εργάσιμη")))</f>
        <v>Σαββατοκύριακο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IF(C20="Εργάσιμη",'Ρυθμίσεις'!$B$6,0)</f>
        <v>0</v>
      </c>
      <c r="J20" s="22">
        <f>H20+IF(OR(G20="Άδεια",G20="Αναρρωτική",G20="Γιατρός",G20="Ρεπό",G20="Υπηρεσιακό ταξίδι"),I20,IF(G20="Μισή μέρα άδεια",I20/2,0))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IF(YEAR(DATE('Ρυθμίσεις'!$B$5,1,1)+16)='Ρυθμίσεις'!$B$5,DATE('Ρυθμίσεις'!$B$5,1,1)+16,"")</f>
        <v>46404</v>
      </c>
      <c r="B21" s="19">
        <f>A21</f>
        <v>46404</v>
      </c>
      <c r="C21" s="20" t="str">
        <f>IF(A21="","",IF(COUNTIF('Αργίες'!$A$5:$A$88,A21)&gt;0,"Αργία",IF(WEEKDAY(A21,2)&gt;5,"Σαββατοκύριακο","Εργάσιμη")))</f>
        <v>Σαββατοκύριακο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IF(C21="Εργάσιμη",'Ρυθμίσεις'!$B$6,0)</f>
        <v>0</v>
      </c>
      <c r="J21" s="22">
        <f>H21+IF(OR(G21="Άδεια",G21="Αναρρωτική",G21="Γιατρός",G21="Ρεπό",G21="Υπηρεσιακό ταξίδι"),I21,IF(G21="Μισή μέρα άδεια",I21/2,0))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IF(YEAR(DATE('Ρυθμίσεις'!$B$5,1,1)+17)='Ρυθμίσεις'!$B$5,DATE('Ρυθμίσεις'!$B$5,1,1)+17,"")</f>
        <v>46405</v>
      </c>
      <c r="B22" s="19">
        <f>A22</f>
        <v>46405</v>
      </c>
      <c r="C22" s="20" t="str">
        <f>IF(A22="","",IF(COUNTIF('Αργίες'!$A$5:$A$88,A22)&gt;0,"Αργία",IF(WEEKDAY(A22,2)&gt;5,"Σαββατοκύριακο","Εργάσιμη")))</f>
        <v>Εργάσιμη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IF(C22="Εργάσιμη",'Ρυθμίσεις'!$B$6,0)</f>
        <v>8</v>
      </c>
      <c r="J22" s="22">
        <f>H22+IF(OR(G22="Άδεια",G22="Αναρρωτική",G22="Γιατρός",G22="Ρεπό",G22="Υπηρεσιακό ταξίδι"),I22,IF(G22="Μισή μέρα άδεια",I22/2,0))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IF(YEAR(DATE('Ρυθμίσεις'!$B$5,1,1)+18)='Ρυθμίσεις'!$B$5,DATE('Ρυθμίσεις'!$B$5,1,1)+18,"")</f>
        <v>46406</v>
      </c>
      <c r="B23" s="19">
        <f>A23</f>
        <v>46406</v>
      </c>
      <c r="C23" s="20" t="str">
        <f>IF(A23="","",IF(COUNTIF('Αργίες'!$A$5:$A$88,A23)&gt;0,"Αργία",IF(WEEKDAY(A23,2)&gt;5,"Σαββατοκύριακο","Εργάσιμη")))</f>
        <v>Εργάσιμη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IF(C23="Εργάσιμη",'Ρυθμίσεις'!$B$6,0)</f>
        <v>8</v>
      </c>
      <c r="J23" s="22">
        <f>H23+IF(OR(G23="Άδεια",G23="Αναρρωτική",G23="Γιατρός",G23="Ρεπό",G23="Υπηρεσιακό ταξίδι"),I23,IF(G23="Μισή μέρα άδεια",I23/2,0))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IF(YEAR(DATE('Ρυθμίσεις'!$B$5,1,1)+19)='Ρυθμίσεις'!$B$5,DATE('Ρυθμίσεις'!$B$5,1,1)+19,"")</f>
        <v>46407</v>
      </c>
      <c r="B24" s="19">
        <f>A24</f>
        <v>46407</v>
      </c>
      <c r="C24" s="20" t="str">
        <f>IF(A24="","",IF(COUNTIF('Αργίες'!$A$5:$A$88,A24)&gt;0,"Αργία",IF(WEEKDAY(A24,2)&gt;5,"Σαββατοκύριακο","Εργάσιμη")))</f>
        <v>Εργάσιμη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IF(C24="Εργάσιμη",'Ρυθμίσεις'!$B$6,0)</f>
        <v>8</v>
      </c>
      <c r="J24" s="22">
        <f>H24+IF(OR(G24="Άδεια",G24="Αναρρωτική",G24="Γιατρός",G24="Ρεπό",G24="Υπηρεσιακό ταξίδι"),I24,IF(G24="Μισή μέρα άδεια",I24/2,0))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IF(YEAR(DATE('Ρυθμίσεις'!$B$5,1,1)+20)='Ρυθμίσεις'!$B$5,DATE('Ρυθμίσεις'!$B$5,1,1)+20,"")</f>
        <v>46408</v>
      </c>
      <c r="B25" s="19">
        <f>A25</f>
        <v>46408</v>
      </c>
      <c r="C25" s="20" t="str">
        <f>IF(A25="","",IF(COUNTIF('Αργίες'!$A$5:$A$88,A25)&gt;0,"Αργία",IF(WEEKDAY(A25,2)&gt;5,"Σαββατοκύριακο","Εργάσιμη")))</f>
        <v>Εργάσιμη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IF(C25="Εργάσιμη",'Ρυθμίσεις'!$B$6,0)</f>
        <v>8</v>
      </c>
      <c r="J25" s="22">
        <f>H25+IF(OR(G25="Άδεια",G25="Αναρρωτική",G25="Γιατρός",G25="Ρεπό",G25="Υπηρεσιακό ταξίδι"),I25,IF(G25="Μισή μέρα άδεια",I25/2,0))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IF(YEAR(DATE('Ρυθμίσεις'!$B$5,1,1)+21)='Ρυθμίσεις'!$B$5,DATE('Ρυθμίσεις'!$B$5,1,1)+21,"")</f>
        <v>46409</v>
      </c>
      <c r="B26" s="19">
        <f>A26</f>
        <v>46409</v>
      </c>
      <c r="C26" s="20" t="str">
        <f>IF(A26="","",IF(COUNTIF('Αργίες'!$A$5:$A$88,A26)&gt;0,"Αργία",IF(WEEKDAY(A26,2)&gt;5,"Σαββατοκύριακο","Εργάσιμη")))</f>
        <v>Εργάσιμη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IF(C26="Εργάσιμη",'Ρυθμίσεις'!$B$6,0)</f>
        <v>8</v>
      </c>
      <c r="J26" s="22">
        <f>H26+IF(OR(G26="Άδεια",G26="Αναρρωτική",G26="Γιατρός",G26="Ρεπό",G26="Υπηρεσιακό ταξίδι"),I26,IF(G26="Μισή μέρα άδεια",I26/2,0))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IF(YEAR(DATE('Ρυθμίσεις'!$B$5,1,1)+22)='Ρυθμίσεις'!$B$5,DATE('Ρυθμίσεις'!$B$5,1,1)+22,"")</f>
        <v>46410</v>
      </c>
      <c r="B27" s="19">
        <f>A27</f>
        <v>46410</v>
      </c>
      <c r="C27" s="20" t="str">
        <f>IF(A27="","",IF(COUNTIF('Αργίες'!$A$5:$A$88,A27)&gt;0,"Αργία",IF(WEEKDAY(A27,2)&gt;5,"Σαββατοκύριακο","Εργάσιμη")))</f>
        <v>Σαββατοκύριακο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IF(C27="Εργάσιμη",'Ρυθμίσεις'!$B$6,0)</f>
        <v>0</v>
      </c>
      <c r="J27" s="22">
        <f>H27+IF(OR(G27="Άδεια",G27="Αναρρωτική",G27="Γιατρός",G27="Ρεπό",G27="Υπηρεσιακό ταξίδι"),I27,IF(G27="Μισή μέρα άδεια",I27/2,0))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IF(YEAR(DATE('Ρυθμίσεις'!$B$5,1,1)+23)='Ρυθμίσεις'!$B$5,DATE('Ρυθμίσεις'!$B$5,1,1)+23,"")</f>
        <v>46411</v>
      </c>
      <c r="B28" s="19">
        <f>A28</f>
        <v>46411</v>
      </c>
      <c r="C28" s="20" t="str">
        <f>IF(A28="","",IF(COUNTIF('Αργίες'!$A$5:$A$88,A28)&gt;0,"Αργία",IF(WEEKDAY(A28,2)&gt;5,"Σαββατοκύριακο","Εργάσιμη")))</f>
        <v>Σαββατοκύριακο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IF(C28="Εργάσιμη",'Ρυθμίσεις'!$B$6,0)</f>
        <v>0</v>
      </c>
      <c r="J28" s="22">
        <f>H28+IF(OR(G28="Άδεια",G28="Αναρρωτική",G28="Γιατρός",G28="Ρεπό",G28="Υπηρεσιακό ταξίδι"),I28,IF(G28="Μισή μέρα άδεια",I28/2,0))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IF(YEAR(DATE('Ρυθμίσεις'!$B$5,1,1)+24)='Ρυθμίσεις'!$B$5,DATE('Ρυθμίσεις'!$B$5,1,1)+24,"")</f>
        <v>46412</v>
      </c>
      <c r="B29" s="19">
        <f>A29</f>
        <v>46412</v>
      </c>
      <c r="C29" s="20" t="str">
        <f>IF(A29="","",IF(COUNTIF('Αργίες'!$A$5:$A$88,A29)&gt;0,"Αργία",IF(WEEKDAY(A29,2)&gt;5,"Σαββατοκύριακο","Εργάσιμη")))</f>
        <v>Εργάσιμη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IF(C29="Εργάσιμη",'Ρυθμίσεις'!$B$6,0)</f>
        <v>8</v>
      </c>
      <c r="J29" s="22">
        <f>H29+IF(OR(G29="Άδεια",G29="Αναρρωτική",G29="Γιατρός",G29="Ρεπό",G29="Υπηρεσιακό ταξίδι"),I29,IF(G29="Μισή μέρα άδεια",I29/2,0))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IF(YEAR(DATE('Ρυθμίσεις'!$B$5,1,1)+25)='Ρυθμίσεις'!$B$5,DATE('Ρυθμίσεις'!$B$5,1,1)+25,"")</f>
        <v>46413</v>
      </c>
      <c r="B30" s="19">
        <f>A30</f>
        <v>46413</v>
      </c>
      <c r="C30" s="20" t="str">
        <f>IF(A30="","",IF(COUNTIF('Αργίες'!$A$5:$A$88,A30)&gt;0,"Αργία",IF(WEEKDAY(A30,2)&gt;5,"Σαββατοκύριακο","Εργάσιμη")))</f>
        <v>Εργάσιμη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IF(C30="Εργάσιμη",'Ρυθμίσεις'!$B$6,0)</f>
        <v>8</v>
      </c>
      <c r="J30" s="22">
        <f>H30+IF(OR(G30="Άδεια",G30="Αναρρωτική",G30="Γιατρός",G30="Ρεπό",G30="Υπηρεσιακό ταξίδι"),I30,IF(G30="Μισή μέρα άδεια",I30/2,0))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IF(YEAR(DATE('Ρυθμίσεις'!$B$5,1,1)+26)='Ρυθμίσεις'!$B$5,DATE('Ρυθμίσεις'!$B$5,1,1)+26,"")</f>
        <v>46414</v>
      </c>
      <c r="B31" s="19">
        <f>A31</f>
        <v>46414</v>
      </c>
      <c r="C31" s="20" t="str">
        <f>IF(A31="","",IF(COUNTIF('Αργίες'!$A$5:$A$88,A31)&gt;0,"Αργία",IF(WEEKDAY(A31,2)&gt;5,"Σαββατοκύριακο","Εργάσιμη")))</f>
        <v>Εργάσιμη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IF(C31="Εργάσιμη",'Ρυθμίσεις'!$B$6,0)</f>
        <v>8</v>
      </c>
      <c r="J31" s="22">
        <f>H31+IF(OR(G31="Άδεια",G31="Αναρρωτική",G31="Γιατρός",G31="Ρεπό",G31="Υπηρεσιακό ταξίδι"),I31,IF(G31="Μισή μέρα άδεια",I31/2,0))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IF(YEAR(DATE('Ρυθμίσεις'!$B$5,1,1)+27)='Ρυθμίσεις'!$B$5,DATE('Ρυθμίσεις'!$B$5,1,1)+27,"")</f>
        <v>46415</v>
      </c>
      <c r="B32" s="19">
        <f>A32</f>
        <v>46415</v>
      </c>
      <c r="C32" s="20" t="str">
        <f>IF(A32="","",IF(COUNTIF('Αργίες'!$A$5:$A$88,A32)&gt;0,"Αργία",IF(WEEKDAY(A32,2)&gt;5,"Σαββατοκύριακο","Εργάσιμη")))</f>
        <v>Εργάσιμη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IF(C32="Εργάσιμη",'Ρυθμίσεις'!$B$6,0)</f>
        <v>8</v>
      </c>
      <c r="J32" s="22">
        <f>H32+IF(OR(G32="Άδεια",G32="Αναρρωτική",G32="Γιατρός",G32="Ρεπό",G32="Υπηρεσιακό ταξίδι"),I32,IF(G32="Μισή μέρα άδεια",I32/2,0))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IF(YEAR(DATE('Ρυθμίσεις'!$B$5,1,1)+28)='Ρυθμίσεις'!$B$5,DATE('Ρυθμίσεις'!$B$5,1,1)+28,"")</f>
        <v>46416</v>
      </c>
      <c r="B33" s="19">
        <f>A33</f>
        <v>46416</v>
      </c>
      <c r="C33" s="20" t="str">
        <f>IF(A33="","",IF(COUNTIF('Αργίες'!$A$5:$A$88,A33)&gt;0,"Αργία",IF(WEEKDAY(A33,2)&gt;5,"Σαββατοκύριακο","Εργάσιμη")))</f>
        <v>Εργάσιμη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IF(C33="Εργάσιμη",'Ρυθμίσεις'!$B$6,0)</f>
        <v>8</v>
      </c>
      <c r="J33" s="22">
        <f>H33+IF(OR(G33="Άδεια",G33="Αναρρωτική",G33="Γιατρός",G33="Ρεπό",G33="Υπηρεσιακό ταξίδι"),I33,IF(G33="Μισή μέρα άδεια",I33/2,0))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IF(YEAR(DATE('Ρυθμίσεις'!$B$5,1,1)+29)='Ρυθμίσεις'!$B$5,DATE('Ρυθμίσεις'!$B$5,1,1)+29,"")</f>
        <v>46417</v>
      </c>
      <c r="B34" s="19">
        <f>A34</f>
        <v>46417</v>
      </c>
      <c r="C34" s="20" t="str">
        <f>IF(A34="","",IF(COUNTIF('Αργίες'!$A$5:$A$88,A34)&gt;0,"Αργία",IF(WEEKDAY(A34,2)&gt;5,"Σαββατοκύριακο","Εργάσιμη")))</f>
        <v>Σαββατοκύριακο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IF(C34="Εργάσιμη",'Ρυθμίσεις'!$B$6,0)</f>
        <v>0</v>
      </c>
      <c r="J34" s="22">
        <f>H34+IF(OR(G34="Άδεια",G34="Αναρρωτική",G34="Γιατρός",G34="Ρεπό",G34="Υπηρεσιακό ταξίδι"),I34,IF(G34="Μισή μέρα άδεια",I34/2,0))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IF(YEAR(DATE('Ρυθμίσεις'!$B$5,1,1)+30)='Ρυθμίσεις'!$B$5,DATE('Ρυθμίσεις'!$B$5,1,1)+30,"")</f>
        <v>46418</v>
      </c>
      <c r="B35" s="19">
        <f>A35</f>
        <v>46418</v>
      </c>
      <c r="C35" s="20" t="str">
        <f>IF(A35="","",IF(COUNTIF('Αργίες'!$A$5:$A$88,A35)&gt;0,"Αργία",IF(WEEKDAY(A35,2)&gt;5,"Σαββατοκύριακο","Εργάσιμη")))</f>
        <v>Σαββατοκύριακο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IF(C35="Εργάσιμη",'Ρυθμίσεις'!$B$6,0)</f>
        <v>0</v>
      </c>
      <c r="J35" s="22">
        <f>H35+IF(OR(G35="Άδεια",G35="Αναρρωτική",G35="Γιατρός",G35="Ρεπό",G35="Υπηρεσιακό ταξίδι"),I35,IF(G35="Μισή μέρα άδεια",I35/2,0))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IF(YEAR(DATE('Ρυθμίσεις'!$B$5,1,1)+31)='Ρυθμίσεις'!$B$5,DATE('Ρυθμίσεις'!$B$5,1,1)+31,"")</f>
        <v>46419</v>
      </c>
      <c r="B36" s="19">
        <f>A36</f>
        <v>46419</v>
      </c>
      <c r="C36" s="20" t="str">
        <f>IF(A36="","",IF(COUNTIF('Αργίες'!$A$5:$A$88,A36)&gt;0,"Αργία",IF(WEEKDAY(A36,2)&gt;5,"Σαββατοκύριακο","Εργάσιμη")))</f>
        <v>Εργάσιμη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IF(C36="Εργάσιμη",'Ρυθμίσεις'!$B$6,0)</f>
        <v>8</v>
      </c>
      <c r="J36" s="22">
        <f>H36+IF(OR(G36="Άδεια",G36="Αναρρωτική",G36="Γιατρός",G36="Ρεπό",G36="Υπηρεσιακό ταξίδι"),I36,IF(G36="Μισή μέρα άδεια",I36/2,0))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IF(YEAR(DATE('Ρυθμίσεις'!$B$5,1,1)+32)='Ρυθμίσεις'!$B$5,DATE('Ρυθμίσεις'!$B$5,1,1)+32,"")</f>
        <v>46420</v>
      </c>
      <c r="B37" s="19">
        <f>A37</f>
        <v>46420</v>
      </c>
      <c r="C37" s="20" t="str">
        <f>IF(A37="","",IF(COUNTIF('Αργίες'!$A$5:$A$88,A37)&gt;0,"Αργία",IF(WEEKDAY(A37,2)&gt;5,"Σαββατοκύριακο","Εργάσιμη")))</f>
        <v>Εργάσιμη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IF(C37="Εργάσιμη",'Ρυθμίσεις'!$B$6,0)</f>
        <v>8</v>
      </c>
      <c r="J37" s="22">
        <f>H37+IF(OR(G37="Άδεια",G37="Αναρρωτική",G37="Γιατρός",G37="Ρεπό",G37="Υπηρεσιακό ταξίδι"),I37,IF(G37="Μισή μέρα άδεια",I37/2,0))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IF(YEAR(DATE('Ρυθμίσεις'!$B$5,1,1)+33)='Ρυθμίσεις'!$B$5,DATE('Ρυθμίσεις'!$B$5,1,1)+33,"")</f>
        <v>46421</v>
      </c>
      <c r="B38" s="19">
        <f>A38</f>
        <v>46421</v>
      </c>
      <c r="C38" s="20" t="str">
        <f>IF(A38="","",IF(COUNTIF('Αργίες'!$A$5:$A$88,A38)&gt;0,"Αργία",IF(WEEKDAY(A38,2)&gt;5,"Σαββατοκύριακο","Εργάσιμη")))</f>
        <v>Εργάσιμη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IF(C38="Εργάσιμη",'Ρυθμίσεις'!$B$6,0)</f>
        <v>8</v>
      </c>
      <c r="J38" s="22">
        <f>H38+IF(OR(G38="Άδεια",G38="Αναρρωτική",G38="Γιατρός",G38="Ρεπό",G38="Υπηρεσιακό ταξίδι"),I38,IF(G38="Μισή μέρα άδεια",I38/2,0))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IF(YEAR(DATE('Ρυθμίσεις'!$B$5,1,1)+34)='Ρυθμίσεις'!$B$5,DATE('Ρυθμίσεις'!$B$5,1,1)+34,"")</f>
        <v>46422</v>
      </c>
      <c r="B39" s="19">
        <f>A39</f>
        <v>46422</v>
      </c>
      <c r="C39" s="20" t="str">
        <f>IF(A39="","",IF(COUNTIF('Αργίες'!$A$5:$A$88,A39)&gt;0,"Αργία",IF(WEEKDAY(A39,2)&gt;5,"Σαββατοκύριακο","Εργάσιμη")))</f>
        <v>Εργάσιμη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IF(C39="Εργάσιμη",'Ρυθμίσεις'!$B$6,0)</f>
        <v>8</v>
      </c>
      <c r="J39" s="22">
        <f>H39+IF(OR(G39="Άδεια",G39="Αναρρωτική",G39="Γιατρός",G39="Ρεπό",G39="Υπηρεσιακό ταξίδι"),I39,IF(G39="Μισή μέρα άδεια",I39/2,0))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IF(YEAR(DATE('Ρυθμίσεις'!$B$5,1,1)+35)='Ρυθμίσεις'!$B$5,DATE('Ρυθμίσεις'!$B$5,1,1)+35,"")</f>
        <v>46423</v>
      </c>
      <c r="B40" s="19">
        <f>A40</f>
        <v>46423</v>
      </c>
      <c r="C40" s="20" t="str">
        <f>IF(A40="","",IF(COUNTIF('Αργίες'!$A$5:$A$88,A40)&gt;0,"Αργία",IF(WEEKDAY(A40,2)&gt;5,"Σαββατοκύριακο","Εργάσιμη")))</f>
        <v>Εργάσιμη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IF(C40="Εργάσιμη",'Ρυθμίσεις'!$B$6,0)</f>
        <v>8</v>
      </c>
      <c r="J40" s="22">
        <f>H40+IF(OR(G40="Άδεια",G40="Αναρρωτική",G40="Γιατρός",G40="Ρεπό",G40="Υπηρεσιακό ταξίδι"),I40,IF(G40="Μισή μέρα άδεια",I40/2,0))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IF(YEAR(DATE('Ρυθμίσεις'!$B$5,1,1)+36)='Ρυθμίσεις'!$B$5,DATE('Ρυθμίσεις'!$B$5,1,1)+36,"")</f>
        <v>46424</v>
      </c>
      <c r="B41" s="19">
        <f>A41</f>
        <v>46424</v>
      </c>
      <c r="C41" s="20" t="str">
        <f>IF(A41="","",IF(COUNTIF('Αργίες'!$A$5:$A$88,A41)&gt;0,"Αργία",IF(WEEKDAY(A41,2)&gt;5,"Σαββατοκύριακο","Εργάσιμη")))</f>
        <v>Σαββατοκύριακο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IF(C41="Εργάσιμη",'Ρυθμίσεις'!$B$6,0)</f>
        <v>0</v>
      </c>
      <c r="J41" s="22">
        <f>H41+IF(OR(G41="Άδεια",G41="Αναρρωτική",G41="Γιατρός",G41="Ρεπό",G41="Υπηρεσιακό ταξίδι"),I41,IF(G41="Μισή μέρα άδεια",I41/2,0))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IF(YEAR(DATE('Ρυθμίσεις'!$B$5,1,1)+37)='Ρυθμίσεις'!$B$5,DATE('Ρυθμίσεις'!$B$5,1,1)+37,"")</f>
        <v>46425</v>
      </c>
      <c r="B42" s="19">
        <f>A42</f>
        <v>46425</v>
      </c>
      <c r="C42" s="20" t="str">
        <f>IF(A42="","",IF(COUNTIF('Αργίες'!$A$5:$A$88,A42)&gt;0,"Αργία",IF(WEEKDAY(A42,2)&gt;5,"Σαββατοκύριακο","Εργάσιμη")))</f>
        <v>Σαββατοκύριακο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IF(C42="Εργάσιμη",'Ρυθμίσεις'!$B$6,0)</f>
        <v>0</v>
      </c>
      <c r="J42" s="22">
        <f>H42+IF(OR(G42="Άδεια",G42="Αναρρωτική",G42="Γιατρός",G42="Ρεπό",G42="Υπηρεσιακό ταξίδι"),I42,IF(G42="Μισή μέρα άδεια",I42/2,0))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IF(YEAR(DATE('Ρυθμίσεις'!$B$5,1,1)+38)='Ρυθμίσεις'!$B$5,DATE('Ρυθμίσεις'!$B$5,1,1)+38,"")</f>
        <v>46426</v>
      </c>
      <c r="B43" s="19">
        <f>A43</f>
        <v>46426</v>
      </c>
      <c r="C43" s="20" t="str">
        <f>IF(A43="","",IF(COUNTIF('Αργίες'!$A$5:$A$88,A43)&gt;0,"Αργία",IF(WEEKDAY(A43,2)&gt;5,"Σαββατοκύριακο","Εργάσιμη")))</f>
        <v>Εργάσιμη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IF(C43="Εργάσιμη",'Ρυθμίσεις'!$B$6,0)</f>
        <v>8</v>
      </c>
      <c r="J43" s="22">
        <f>H43+IF(OR(G43="Άδεια",G43="Αναρρωτική",G43="Γιατρός",G43="Ρεπό",G43="Υπηρεσιακό ταξίδι"),I43,IF(G43="Μισή μέρα άδεια",I43/2,0))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IF(YEAR(DATE('Ρυθμίσεις'!$B$5,1,1)+39)='Ρυθμίσεις'!$B$5,DATE('Ρυθμίσεις'!$B$5,1,1)+39,"")</f>
        <v>46427</v>
      </c>
      <c r="B44" s="19">
        <f>A44</f>
        <v>46427</v>
      </c>
      <c r="C44" s="20" t="str">
        <f>IF(A44="","",IF(COUNTIF('Αργίες'!$A$5:$A$88,A44)&gt;0,"Αργία",IF(WEEKDAY(A44,2)&gt;5,"Σαββατοκύριακο","Εργάσιμη")))</f>
        <v>Εργάσιμη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IF(C44="Εργάσιμη",'Ρυθμίσεις'!$B$6,0)</f>
        <v>8</v>
      </c>
      <c r="J44" s="22">
        <f>H44+IF(OR(G44="Άδεια",G44="Αναρρωτική",G44="Γιατρός",G44="Ρεπό",G44="Υπηρεσιακό ταξίδι"),I44,IF(G44="Μισή μέρα άδεια",I44/2,0))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IF(YEAR(DATE('Ρυθμίσεις'!$B$5,1,1)+40)='Ρυθμίσεις'!$B$5,DATE('Ρυθμίσεις'!$B$5,1,1)+40,"")</f>
        <v>46428</v>
      </c>
      <c r="B45" s="19">
        <f>A45</f>
        <v>46428</v>
      </c>
      <c r="C45" s="20" t="str">
        <f>IF(A45="","",IF(COUNTIF('Αργίες'!$A$5:$A$88,A45)&gt;0,"Αργία",IF(WEEKDAY(A45,2)&gt;5,"Σαββατοκύριακο","Εργάσιμη")))</f>
        <v>Εργάσιμη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IF(C45="Εργάσιμη",'Ρυθμίσεις'!$B$6,0)</f>
        <v>8</v>
      </c>
      <c r="J45" s="22">
        <f>H45+IF(OR(G45="Άδεια",G45="Αναρρωτική",G45="Γιατρός",G45="Ρεπό",G45="Υπηρεσιακό ταξίδι"),I45,IF(G45="Μισή μέρα άδεια",I45/2,0))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IF(YEAR(DATE('Ρυθμίσεις'!$B$5,1,1)+41)='Ρυθμίσεις'!$B$5,DATE('Ρυθμίσεις'!$B$5,1,1)+41,"")</f>
        <v>46429</v>
      </c>
      <c r="B46" s="19">
        <f>A46</f>
        <v>46429</v>
      </c>
      <c r="C46" s="20" t="str">
        <f>IF(A46="","",IF(COUNTIF('Αργίες'!$A$5:$A$88,A46)&gt;0,"Αργία",IF(WEEKDAY(A46,2)&gt;5,"Σαββατοκύριακο","Εργάσιμη")))</f>
        <v>Εργάσιμη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IF(C46="Εργάσιμη",'Ρυθμίσεις'!$B$6,0)</f>
        <v>8</v>
      </c>
      <c r="J46" s="22">
        <f>H46+IF(OR(G46="Άδεια",G46="Αναρρωτική",G46="Γιατρός",G46="Ρεπό",G46="Υπηρεσιακό ταξίδι"),I46,IF(G46="Μισή μέρα άδεια",I46/2,0))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IF(YEAR(DATE('Ρυθμίσεις'!$B$5,1,1)+42)='Ρυθμίσεις'!$B$5,DATE('Ρυθμίσεις'!$B$5,1,1)+42,"")</f>
        <v>46430</v>
      </c>
      <c r="B47" s="19">
        <f>A47</f>
        <v>46430</v>
      </c>
      <c r="C47" s="20" t="str">
        <f>IF(A47="","",IF(COUNTIF('Αργίες'!$A$5:$A$88,A47)&gt;0,"Αργία",IF(WEEKDAY(A47,2)&gt;5,"Σαββατοκύριακο","Εργάσιμη")))</f>
        <v>Εργάσιμη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IF(C47="Εργάσιμη",'Ρυθμίσεις'!$B$6,0)</f>
        <v>8</v>
      </c>
      <c r="J47" s="22">
        <f>H47+IF(OR(G47="Άδεια",G47="Αναρρωτική",G47="Γιατρός",G47="Ρεπό",G47="Υπηρεσιακό ταξίδι"),I47,IF(G47="Μισή μέρα άδεια",I47/2,0))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IF(YEAR(DATE('Ρυθμίσεις'!$B$5,1,1)+43)='Ρυθμίσεις'!$B$5,DATE('Ρυθμίσεις'!$B$5,1,1)+43,"")</f>
        <v>46431</v>
      </c>
      <c r="B48" s="19">
        <f>A48</f>
        <v>46431</v>
      </c>
      <c r="C48" s="20" t="str">
        <f>IF(A48="","",IF(COUNTIF('Αργίες'!$A$5:$A$88,A48)&gt;0,"Αργία",IF(WEEKDAY(A48,2)&gt;5,"Σαββατοκύριακο","Εργάσιμη")))</f>
        <v>Σαββατοκύριακο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IF(C48="Εργάσιμη",'Ρυθμίσεις'!$B$6,0)</f>
        <v>0</v>
      </c>
      <c r="J48" s="22">
        <f>H48+IF(OR(G48="Άδεια",G48="Αναρρωτική",G48="Γιατρός",G48="Ρεπό",G48="Υπηρεσιακό ταξίδι"),I48,IF(G48="Μισή μέρα άδεια",I48/2,0))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IF(YEAR(DATE('Ρυθμίσεις'!$B$5,1,1)+44)='Ρυθμίσεις'!$B$5,DATE('Ρυθμίσεις'!$B$5,1,1)+44,"")</f>
        <v>46432</v>
      </c>
      <c r="B49" s="19">
        <f>A49</f>
        <v>46432</v>
      </c>
      <c r="C49" s="20" t="str">
        <f>IF(A49="","",IF(COUNTIF('Αργίες'!$A$5:$A$88,A49)&gt;0,"Αργία",IF(WEEKDAY(A49,2)&gt;5,"Σαββατοκύριακο","Εργάσιμη")))</f>
        <v>Σαββατοκύριακο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IF(C49="Εργάσιμη",'Ρυθμίσεις'!$B$6,0)</f>
        <v>0</v>
      </c>
      <c r="J49" s="22">
        <f>H49+IF(OR(G49="Άδεια",G49="Αναρρωτική",G49="Γιατρός",G49="Ρεπό",G49="Υπηρεσιακό ταξίδι"),I49,IF(G49="Μισή μέρα άδεια",I49/2,0))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IF(YEAR(DATE('Ρυθμίσεις'!$B$5,1,1)+45)='Ρυθμίσεις'!$B$5,DATE('Ρυθμίσεις'!$B$5,1,1)+45,"")</f>
        <v>46433</v>
      </c>
      <c r="B50" s="19">
        <f>A50</f>
        <v>46433</v>
      </c>
      <c r="C50" s="20" t="str">
        <f>IF(A50="","",IF(COUNTIF('Αργίες'!$A$5:$A$88,A50)&gt;0,"Αργία",IF(WEEKDAY(A50,2)&gt;5,"Σαββατοκύριακο","Εργάσιμη")))</f>
        <v>Εργάσιμη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IF(C50="Εργάσιμη",'Ρυθμίσεις'!$B$6,0)</f>
        <v>8</v>
      </c>
      <c r="J50" s="22">
        <f>H50+IF(OR(G50="Άδεια",G50="Αναρρωτική",G50="Γιατρός",G50="Ρεπό",G50="Υπηρεσιακό ταξίδι"),I50,IF(G50="Μισή μέρα άδεια",I50/2,0))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IF(YEAR(DATE('Ρυθμίσεις'!$B$5,1,1)+46)='Ρυθμίσεις'!$B$5,DATE('Ρυθμίσεις'!$B$5,1,1)+46,"")</f>
        <v>46434</v>
      </c>
      <c r="B51" s="19">
        <f>A51</f>
        <v>46434</v>
      </c>
      <c r="C51" s="20" t="str">
        <f>IF(A51="","",IF(COUNTIF('Αργίες'!$A$5:$A$88,A51)&gt;0,"Αργία",IF(WEEKDAY(A51,2)&gt;5,"Σαββατοκύριακο","Εργάσιμη")))</f>
        <v>Εργάσιμη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IF(C51="Εργάσιμη",'Ρυθμίσεις'!$B$6,0)</f>
        <v>8</v>
      </c>
      <c r="J51" s="22">
        <f>H51+IF(OR(G51="Άδεια",G51="Αναρρωτική",G51="Γιατρός",G51="Ρεπό",G51="Υπηρεσιακό ταξίδι"),I51,IF(G51="Μισή μέρα άδεια",I51/2,0))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IF(YEAR(DATE('Ρυθμίσεις'!$B$5,1,1)+47)='Ρυθμίσεις'!$B$5,DATE('Ρυθμίσεις'!$B$5,1,1)+47,"")</f>
        <v>46435</v>
      </c>
      <c r="B52" s="19">
        <f>A52</f>
        <v>46435</v>
      </c>
      <c r="C52" s="20" t="str">
        <f>IF(A52="","",IF(COUNTIF('Αργίες'!$A$5:$A$88,A52)&gt;0,"Αργία",IF(WEEKDAY(A52,2)&gt;5,"Σαββατοκύριακο","Εργάσιμη")))</f>
        <v>Εργάσιμη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IF(C52="Εργάσιμη",'Ρυθμίσεις'!$B$6,0)</f>
        <v>8</v>
      </c>
      <c r="J52" s="22">
        <f>H52+IF(OR(G52="Άδεια",G52="Αναρρωτική",G52="Γιατρός",G52="Ρεπό",G52="Υπηρεσιακό ταξίδι"),I52,IF(G52="Μισή μέρα άδεια",I52/2,0))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IF(YEAR(DATE('Ρυθμίσεις'!$B$5,1,1)+48)='Ρυθμίσεις'!$B$5,DATE('Ρυθμίσεις'!$B$5,1,1)+48,"")</f>
        <v>46436</v>
      </c>
      <c r="B53" s="19">
        <f>A53</f>
        <v>46436</v>
      </c>
      <c r="C53" s="20" t="str">
        <f>IF(A53="","",IF(COUNTIF('Αργίες'!$A$5:$A$88,A53)&gt;0,"Αργία",IF(WEEKDAY(A53,2)&gt;5,"Σαββατοκύριακο","Εργάσιμη")))</f>
        <v>Εργάσιμη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IF(C53="Εργάσιμη",'Ρυθμίσεις'!$B$6,0)</f>
        <v>8</v>
      </c>
      <c r="J53" s="22">
        <f>H53+IF(OR(G53="Άδεια",G53="Αναρρωτική",G53="Γιατρός",G53="Ρεπό",G53="Υπηρεσιακό ταξίδι"),I53,IF(G53="Μισή μέρα άδεια",I53/2,0))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IF(YEAR(DATE('Ρυθμίσεις'!$B$5,1,1)+49)='Ρυθμίσεις'!$B$5,DATE('Ρυθμίσεις'!$B$5,1,1)+49,"")</f>
        <v>46437</v>
      </c>
      <c r="B54" s="19">
        <f>A54</f>
        <v>46437</v>
      </c>
      <c r="C54" s="20" t="str">
        <f>IF(A54="","",IF(COUNTIF('Αργίες'!$A$5:$A$88,A54)&gt;0,"Αργία",IF(WEEKDAY(A54,2)&gt;5,"Σαββατοκύριακο","Εργάσιμη")))</f>
        <v>Εργάσιμη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IF(C54="Εργάσιμη",'Ρυθμίσεις'!$B$6,0)</f>
        <v>8</v>
      </c>
      <c r="J54" s="22">
        <f>H54+IF(OR(G54="Άδεια",G54="Αναρρωτική",G54="Γιατρός",G54="Ρεπό",G54="Υπηρεσιακό ταξίδι"),I54,IF(G54="Μισή μέρα άδεια",I54/2,0))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IF(YEAR(DATE('Ρυθμίσεις'!$B$5,1,1)+50)='Ρυθμίσεις'!$B$5,DATE('Ρυθμίσεις'!$B$5,1,1)+50,"")</f>
        <v>46438</v>
      </c>
      <c r="B55" s="19">
        <f>A55</f>
        <v>46438</v>
      </c>
      <c r="C55" s="20" t="str">
        <f>IF(A55="","",IF(COUNTIF('Αργίες'!$A$5:$A$88,A55)&gt;0,"Αργία",IF(WEEKDAY(A55,2)&gt;5,"Σαββατοκύριακο","Εργάσιμη")))</f>
        <v>Σαββατοκύριακο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IF(C55="Εργάσιμη",'Ρυθμίσεις'!$B$6,0)</f>
        <v>0</v>
      </c>
      <c r="J55" s="22">
        <f>H55+IF(OR(G55="Άδεια",G55="Αναρρωτική",G55="Γιατρός",G55="Ρεπό",G55="Υπηρεσιακό ταξίδι"),I55,IF(G55="Μισή μέρα άδεια",I55/2,0))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IF(YEAR(DATE('Ρυθμίσεις'!$B$5,1,1)+51)='Ρυθμίσεις'!$B$5,DATE('Ρυθμίσεις'!$B$5,1,1)+51,"")</f>
        <v>46439</v>
      </c>
      <c r="B56" s="19">
        <f>A56</f>
        <v>46439</v>
      </c>
      <c r="C56" s="20" t="str">
        <f>IF(A56="","",IF(COUNTIF('Αργίες'!$A$5:$A$88,A56)&gt;0,"Αργία",IF(WEEKDAY(A56,2)&gt;5,"Σαββατοκύριακο","Εργάσιμη")))</f>
        <v>Σαββατοκύριακο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IF(C56="Εργάσιμη",'Ρυθμίσεις'!$B$6,0)</f>
        <v>0</v>
      </c>
      <c r="J56" s="22">
        <f>H56+IF(OR(G56="Άδεια",G56="Αναρρωτική",G56="Γιατρός",G56="Ρεπό",G56="Υπηρεσιακό ταξίδι"),I56,IF(G56="Μισή μέρα άδεια",I56/2,0))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IF(YEAR(DATE('Ρυθμίσεις'!$B$5,1,1)+52)='Ρυθμίσεις'!$B$5,DATE('Ρυθμίσεις'!$B$5,1,1)+52,"")</f>
        <v>46440</v>
      </c>
      <c r="B57" s="19">
        <f>A57</f>
        <v>46440</v>
      </c>
      <c r="C57" s="20" t="str">
        <f>IF(A57="","",IF(COUNTIF('Αργίες'!$A$5:$A$88,A57)&gt;0,"Αργία",IF(WEEKDAY(A57,2)&gt;5,"Σαββατοκύριακο","Εργάσιμη")))</f>
        <v>Εργάσιμη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IF(C57="Εργάσιμη",'Ρυθμίσεις'!$B$6,0)</f>
        <v>8</v>
      </c>
      <c r="J57" s="22">
        <f>H57+IF(OR(G57="Άδεια",G57="Αναρρωτική",G57="Γιατρός",G57="Ρεπό",G57="Υπηρεσιακό ταξίδι"),I57,IF(G57="Μισή μέρα άδεια",I57/2,0))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IF(YEAR(DATE('Ρυθμίσεις'!$B$5,1,1)+53)='Ρυθμίσεις'!$B$5,DATE('Ρυθμίσεις'!$B$5,1,1)+53,"")</f>
        <v>46441</v>
      </c>
      <c r="B58" s="19">
        <f>A58</f>
        <v>46441</v>
      </c>
      <c r="C58" s="20" t="str">
        <f>IF(A58="","",IF(COUNTIF('Αργίες'!$A$5:$A$88,A58)&gt;0,"Αργία",IF(WEEKDAY(A58,2)&gt;5,"Σαββατοκύριακο","Εργάσιμη")))</f>
        <v>Εργάσιμη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IF(C58="Εργάσιμη",'Ρυθμίσεις'!$B$6,0)</f>
        <v>8</v>
      </c>
      <c r="J58" s="22">
        <f>H58+IF(OR(G58="Άδεια",G58="Αναρρωτική",G58="Γιατρός",G58="Ρεπό",G58="Υπηρεσιακό ταξίδι"),I58,IF(G58="Μισή μέρα άδεια",I58/2,0))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IF(YEAR(DATE('Ρυθμίσεις'!$B$5,1,1)+54)='Ρυθμίσεις'!$B$5,DATE('Ρυθμίσεις'!$B$5,1,1)+54,"")</f>
        <v>46442</v>
      </c>
      <c r="B59" s="19">
        <f>A59</f>
        <v>46442</v>
      </c>
      <c r="C59" s="20" t="str">
        <f>IF(A59="","",IF(COUNTIF('Αργίες'!$A$5:$A$88,A59)&gt;0,"Αργία",IF(WEEKDAY(A59,2)&gt;5,"Σαββατοκύριακο","Εργάσιμη")))</f>
        <v>Εργάσιμη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IF(C59="Εργάσιμη",'Ρυθμίσεις'!$B$6,0)</f>
        <v>8</v>
      </c>
      <c r="J59" s="22">
        <f>H59+IF(OR(G59="Άδεια",G59="Αναρρωτική",G59="Γιατρός",G59="Ρεπό",G59="Υπηρεσιακό ταξίδι"),I59,IF(G59="Μισή μέρα άδεια",I59/2,0))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IF(YEAR(DATE('Ρυθμίσεις'!$B$5,1,1)+55)='Ρυθμίσεις'!$B$5,DATE('Ρυθμίσεις'!$B$5,1,1)+55,"")</f>
        <v>46443</v>
      </c>
      <c r="B60" s="19">
        <f>A60</f>
        <v>46443</v>
      </c>
      <c r="C60" s="20" t="str">
        <f>IF(A60="","",IF(COUNTIF('Αργίες'!$A$5:$A$88,A60)&gt;0,"Αργία",IF(WEEKDAY(A60,2)&gt;5,"Σαββατοκύριακο","Εργάσιμη")))</f>
        <v>Εργάσιμη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IF(C60="Εργάσιμη",'Ρυθμίσεις'!$B$6,0)</f>
        <v>8</v>
      </c>
      <c r="J60" s="22">
        <f>H60+IF(OR(G60="Άδεια",G60="Αναρρωτική",G60="Γιατρός",G60="Ρεπό",G60="Υπηρεσιακό ταξίδι"),I60,IF(G60="Μισή μέρα άδεια",I60/2,0))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IF(YEAR(DATE('Ρυθμίσεις'!$B$5,1,1)+56)='Ρυθμίσεις'!$B$5,DATE('Ρυθμίσεις'!$B$5,1,1)+56,"")</f>
        <v>46444</v>
      </c>
      <c r="B61" s="19">
        <f>A61</f>
        <v>46444</v>
      </c>
      <c r="C61" s="20" t="str">
        <f>IF(A61="","",IF(COUNTIF('Αργίες'!$A$5:$A$88,A61)&gt;0,"Αργία",IF(WEEKDAY(A61,2)&gt;5,"Σαββατοκύριακο","Εργάσιμη")))</f>
        <v>Εργάσιμη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IF(C61="Εργάσιμη",'Ρυθμίσεις'!$B$6,0)</f>
        <v>8</v>
      </c>
      <c r="J61" s="22">
        <f>H61+IF(OR(G61="Άδεια",G61="Αναρρωτική",G61="Γιατρός",G61="Ρεπό",G61="Υπηρεσιακό ταξίδι"),I61,IF(G61="Μισή μέρα άδεια",I61/2,0))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IF(YEAR(DATE('Ρυθμίσεις'!$B$5,1,1)+57)='Ρυθμίσεις'!$B$5,DATE('Ρυθμίσεις'!$B$5,1,1)+57,"")</f>
        <v>46445</v>
      </c>
      <c r="B62" s="19">
        <f>A62</f>
        <v>46445</v>
      </c>
      <c r="C62" s="20" t="str">
        <f>IF(A62="","",IF(COUNTIF('Αργίες'!$A$5:$A$88,A62)&gt;0,"Αργία",IF(WEEKDAY(A62,2)&gt;5,"Σαββατοκύριακο","Εργάσιμη")))</f>
        <v>Σαββατοκύριακο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IF(C62="Εργάσιμη",'Ρυθμίσεις'!$B$6,0)</f>
        <v>0</v>
      </c>
      <c r="J62" s="22">
        <f>H62+IF(OR(G62="Άδεια",G62="Αναρρωτική",G62="Γιατρός",G62="Ρεπό",G62="Υπηρεσιακό ταξίδι"),I62,IF(G62="Μισή μέρα άδεια",I62/2,0))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IF(YEAR(DATE('Ρυθμίσεις'!$B$5,1,1)+58)='Ρυθμίσεις'!$B$5,DATE('Ρυθμίσεις'!$B$5,1,1)+58,"")</f>
        <v>46446</v>
      </c>
      <c r="B63" s="19">
        <f>A63</f>
        <v>46446</v>
      </c>
      <c r="C63" s="20" t="str">
        <f>IF(A63="","",IF(COUNTIF('Αργίες'!$A$5:$A$88,A63)&gt;0,"Αργία",IF(WEEKDAY(A63,2)&gt;5,"Σαββατοκύριακο","Εργάσιμη")))</f>
        <v>Σαββατοκύριακο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IF(C63="Εργάσιμη",'Ρυθμίσεις'!$B$6,0)</f>
        <v>0</v>
      </c>
      <c r="J63" s="22">
        <f>H63+IF(OR(G63="Άδεια",G63="Αναρρωτική",G63="Γιατρός",G63="Ρεπό",G63="Υπηρεσιακό ταξίδι"),I63,IF(G63="Μισή μέρα άδεια",I63/2,0))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IF(YEAR(DATE('Ρυθμίσεις'!$B$5,1,1)+59)='Ρυθμίσεις'!$B$5,DATE('Ρυθμίσεις'!$B$5,1,1)+59,"")</f>
        <v>46447</v>
      </c>
      <c r="B64" s="19">
        <f>A64</f>
        <v>46447</v>
      </c>
      <c r="C64" s="20" t="str">
        <f>IF(A64="","",IF(COUNTIF('Αργίες'!$A$5:$A$88,A64)&gt;0,"Αργία",IF(WEEKDAY(A64,2)&gt;5,"Σαββατοκύριακο","Εργάσιμη")))</f>
        <v>Εργάσιμη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IF(C64="Εργάσιμη",'Ρυθμίσεις'!$B$6,0)</f>
        <v>8</v>
      </c>
      <c r="J64" s="22">
        <f>H64+IF(OR(G64="Άδεια",G64="Αναρρωτική",G64="Γιατρός",G64="Ρεπό",G64="Υπηρεσιακό ταξίδι"),I64,IF(G64="Μισή μέρα άδεια",I64/2,0))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IF(YEAR(DATE('Ρυθμίσεις'!$B$5,1,1)+60)='Ρυθμίσεις'!$B$5,DATE('Ρυθμίσεις'!$B$5,1,1)+60,"")</f>
        <v>46448</v>
      </c>
      <c r="B65" s="19">
        <f>A65</f>
        <v>46448</v>
      </c>
      <c r="C65" s="20" t="str">
        <f>IF(A65="","",IF(COUNTIF('Αργίες'!$A$5:$A$88,A65)&gt;0,"Αργία",IF(WEEKDAY(A65,2)&gt;5,"Σαββατοκύριακο","Εργάσιμη")))</f>
        <v>Εργάσιμη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IF(C65="Εργάσιμη",'Ρυθμίσεις'!$B$6,0)</f>
        <v>8</v>
      </c>
      <c r="J65" s="22">
        <f>H65+IF(OR(G65="Άδεια",G65="Αναρρωτική",G65="Γιατρός",G65="Ρεπό",G65="Υπηρεσιακό ταξίδι"),I65,IF(G65="Μισή μέρα άδεια",I65/2,0))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IF(YEAR(DATE('Ρυθμίσεις'!$B$5,1,1)+61)='Ρυθμίσεις'!$B$5,DATE('Ρυθμίσεις'!$B$5,1,1)+61,"")</f>
        <v>46449</v>
      </c>
      <c r="B66" s="19">
        <f>A66</f>
        <v>46449</v>
      </c>
      <c r="C66" s="20" t="str">
        <f>IF(A66="","",IF(COUNTIF('Αργίες'!$A$5:$A$88,A66)&gt;0,"Αργία",IF(WEEKDAY(A66,2)&gt;5,"Σαββατοκύριακο","Εργάσιμη")))</f>
        <v>Εργάσιμη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IF(C66="Εργάσιμη",'Ρυθμίσεις'!$B$6,0)</f>
        <v>8</v>
      </c>
      <c r="J66" s="22">
        <f>H66+IF(OR(G66="Άδεια",G66="Αναρρωτική",G66="Γιατρός",G66="Ρεπό",G66="Υπηρεσιακό ταξίδι"),I66,IF(G66="Μισή μέρα άδεια",I66/2,0))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IF(YEAR(DATE('Ρυθμίσεις'!$B$5,1,1)+62)='Ρυθμίσεις'!$B$5,DATE('Ρυθμίσεις'!$B$5,1,1)+62,"")</f>
        <v>46450</v>
      </c>
      <c r="B67" s="19">
        <f>A67</f>
        <v>46450</v>
      </c>
      <c r="C67" s="20" t="str">
        <f>IF(A67="","",IF(COUNTIF('Αργίες'!$A$5:$A$88,A67)&gt;0,"Αργία",IF(WEEKDAY(A67,2)&gt;5,"Σαββατοκύριακο","Εργάσιμη")))</f>
        <v>Εργάσιμη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IF(C67="Εργάσιμη",'Ρυθμίσεις'!$B$6,0)</f>
        <v>8</v>
      </c>
      <c r="J67" s="22">
        <f>H67+IF(OR(G67="Άδεια",G67="Αναρρωτική",G67="Γιατρός",G67="Ρεπό",G67="Υπηρεσιακό ταξίδι"),I67,IF(G67="Μισή μέρα άδεια",I67/2,0))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IF(YEAR(DATE('Ρυθμίσεις'!$B$5,1,1)+63)='Ρυθμίσεις'!$B$5,DATE('Ρυθμίσεις'!$B$5,1,1)+63,"")</f>
        <v>46451</v>
      </c>
      <c r="B68" s="19">
        <f>A68</f>
        <v>46451</v>
      </c>
      <c r="C68" s="20" t="str">
        <f>IF(A68="","",IF(COUNTIF('Αργίες'!$A$5:$A$88,A68)&gt;0,"Αργία",IF(WEEKDAY(A68,2)&gt;5,"Σαββατοκύριακο","Εργάσιμη")))</f>
        <v>Εργάσιμη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IF(C68="Εργάσιμη",'Ρυθμίσεις'!$B$6,0)</f>
        <v>8</v>
      </c>
      <c r="J68" s="22">
        <f>H68+IF(OR(G68="Άδεια",G68="Αναρρωτική",G68="Γιατρός",G68="Ρεπό",G68="Υπηρεσιακό ταξίδι"),I68,IF(G68="Μισή μέρα άδεια",I68/2,0))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IF(YEAR(DATE('Ρυθμίσεις'!$B$5,1,1)+64)='Ρυθμίσεις'!$B$5,DATE('Ρυθμίσεις'!$B$5,1,1)+64,"")</f>
        <v>46452</v>
      </c>
      <c r="B69" s="19">
        <f>A69</f>
        <v>46452</v>
      </c>
      <c r="C69" s="20" t="str">
        <f>IF(A69="","",IF(COUNTIF('Αργίες'!$A$5:$A$88,A69)&gt;0,"Αργία",IF(WEEKDAY(A69,2)&gt;5,"Σαββατοκύριακο","Εργάσιμη")))</f>
        <v>Σαββατοκύριακο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IF(C69="Εργάσιμη",'Ρυθμίσεις'!$B$6,0)</f>
        <v>0</v>
      </c>
      <c r="J69" s="22">
        <f>H69+IF(OR(G69="Άδεια",G69="Αναρρωτική",G69="Γιατρός",G69="Ρεπό",G69="Υπηρεσιακό ταξίδι"),I69,IF(G69="Μισή μέρα άδεια",I69/2,0))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IF(YEAR(DATE('Ρυθμίσεις'!$B$5,1,1)+65)='Ρυθμίσεις'!$B$5,DATE('Ρυθμίσεις'!$B$5,1,1)+65,"")</f>
        <v>46453</v>
      </c>
      <c r="B70" s="19">
        <f>A70</f>
        <v>46453</v>
      </c>
      <c r="C70" s="20" t="str">
        <f>IF(A70="","",IF(COUNTIF('Αργίες'!$A$5:$A$88,A70)&gt;0,"Αργία",IF(WEEKDAY(A70,2)&gt;5,"Σαββατοκύριακο","Εργάσιμη")))</f>
        <v>Σαββατοκύριακο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IF(C70="Εργάσιμη",'Ρυθμίσεις'!$B$6,0)</f>
        <v>0</v>
      </c>
      <c r="J70" s="22">
        <f>H70+IF(OR(G70="Άδεια",G70="Αναρρωτική",G70="Γιατρός",G70="Ρεπό",G70="Υπηρεσιακό ταξίδι"),I70,IF(G70="Μισή μέρα άδεια",I70/2,0))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IF(YEAR(DATE('Ρυθμίσεις'!$B$5,1,1)+66)='Ρυθμίσεις'!$B$5,DATE('Ρυθμίσεις'!$B$5,1,1)+66,"")</f>
        <v>46454</v>
      </c>
      <c r="B71" s="19">
        <f>A71</f>
        <v>46454</v>
      </c>
      <c r="C71" s="20" t="str">
        <f>IF(A71="","",IF(COUNTIF('Αργίες'!$A$5:$A$88,A71)&gt;0,"Αργία",IF(WEEKDAY(A71,2)&gt;5,"Σαββατοκύριακο","Εργάσιμη")))</f>
        <v>Εργάσιμη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IF(C71="Εργάσιμη",'Ρυθμίσεις'!$B$6,0)</f>
        <v>8</v>
      </c>
      <c r="J71" s="22">
        <f>H71+IF(OR(G71="Άδεια",G71="Αναρρωτική",G71="Γιατρός",G71="Ρεπό",G71="Υπηρεσιακό ταξίδι"),I71,IF(G71="Μισή μέρα άδεια",I71/2,0))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IF(YEAR(DATE('Ρυθμίσεις'!$B$5,1,1)+67)='Ρυθμίσεις'!$B$5,DATE('Ρυθμίσεις'!$B$5,1,1)+67,"")</f>
        <v>46455</v>
      </c>
      <c r="B72" s="19">
        <f>A72</f>
        <v>46455</v>
      </c>
      <c r="C72" s="20" t="str">
        <f>IF(A72="","",IF(COUNTIF('Αργίες'!$A$5:$A$88,A72)&gt;0,"Αργία",IF(WEEKDAY(A72,2)&gt;5,"Σαββατοκύριακο","Εργάσιμη")))</f>
        <v>Εργάσιμη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IF(C72="Εργάσιμη",'Ρυθμίσεις'!$B$6,0)</f>
        <v>8</v>
      </c>
      <c r="J72" s="22">
        <f>H72+IF(OR(G72="Άδεια",G72="Αναρρωτική",G72="Γιατρός",G72="Ρεπό",G72="Υπηρεσιακό ταξίδι"),I72,IF(G72="Μισή μέρα άδεια",I72/2,0))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IF(YEAR(DATE('Ρυθμίσεις'!$B$5,1,1)+68)='Ρυθμίσεις'!$B$5,DATE('Ρυθμίσεις'!$B$5,1,1)+68,"")</f>
        <v>46456</v>
      </c>
      <c r="B73" s="19">
        <f>A73</f>
        <v>46456</v>
      </c>
      <c r="C73" s="20" t="str">
        <f>IF(A73="","",IF(COUNTIF('Αργίες'!$A$5:$A$88,A73)&gt;0,"Αργία",IF(WEEKDAY(A73,2)&gt;5,"Σαββατοκύριακο","Εργάσιμη")))</f>
        <v>Εργάσιμη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IF(C73="Εργάσιμη",'Ρυθμίσεις'!$B$6,0)</f>
        <v>8</v>
      </c>
      <c r="J73" s="22">
        <f>H73+IF(OR(G73="Άδεια",G73="Αναρρωτική",G73="Γιατρός",G73="Ρεπό",G73="Υπηρεσιακό ταξίδι"),I73,IF(G73="Μισή μέρα άδεια",I73/2,0))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IF(YEAR(DATE('Ρυθμίσεις'!$B$5,1,1)+69)='Ρυθμίσεις'!$B$5,DATE('Ρυθμίσεις'!$B$5,1,1)+69,"")</f>
        <v>46457</v>
      </c>
      <c r="B74" s="19">
        <f>A74</f>
        <v>46457</v>
      </c>
      <c r="C74" s="20" t="str">
        <f>IF(A74="","",IF(COUNTIF('Αργίες'!$A$5:$A$88,A74)&gt;0,"Αργία",IF(WEEKDAY(A74,2)&gt;5,"Σαββατοκύριακο","Εργάσιμη")))</f>
        <v>Εργάσιμη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IF(C74="Εργάσιμη",'Ρυθμίσεις'!$B$6,0)</f>
        <v>8</v>
      </c>
      <c r="J74" s="22">
        <f>H74+IF(OR(G74="Άδεια",G74="Αναρρωτική",G74="Γιατρός",G74="Ρεπό",G74="Υπηρεσιακό ταξίδι"),I74,IF(G74="Μισή μέρα άδεια",I74/2,0))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IF(YEAR(DATE('Ρυθμίσεις'!$B$5,1,1)+70)='Ρυθμίσεις'!$B$5,DATE('Ρυθμίσεις'!$B$5,1,1)+70,"")</f>
        <v>46458</v>
      </c>
      <c r="B75" s="19">
        <f>A75</f>
        <v>46458</v>
      </c>
      <c r="C75" s="20" t="str">
        <f>IF(A75="","",IF(COUNTIF('Αργίες'!$A$5:$A$88,A75)&gt;0,"Αργία",IF(WEEKDAY(A75,2)&gt;5,"Σαββατοκύριακο","Εργάσιμη")))</f>
        <v>Εργάσιμη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IF(C75="Εργάσιμη",'Ρυθμίσεις'!$B$6,0)</f>
        <v>8</v>
      </c>
      <c r="J75" s="22">
        <f>H75+IF(OR(G75="Άδεια",G75="Αναρρωτική",G75="Γιατρός",G75="Ρεπό",G75="Υπηρεσιακό ταξίδι"),I75,IF(G75="Μισή μέρα άδεια",I75/2,0))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IF(YEAR(DATE('Ρυθμίσεις'!$B$5,1,1)+71)='Ρυθμίσεις'!$B$5,DATE('Ρυθμίσεις'!$B$5,1,1)+71,"")</f>
        <v>46459</v>
      </c>
      <c r="B76" s="19">
        <f>A76</f>
        <v>46459</v>
      </c>
      <c r="C76" s="20" t="str">
        <f>IF(A76="","",IF(COUNTIF('Αργίες'!$A$5:$A$88,A76)&gt;0,"Αργία",IF(WEEKDAY(A76,2)&gt;5,"Σαββατοκύριακο","Εργάσιμη")))</f>
        <v>Σαββατοκύριακο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IF(C76="Εργάσιμη",'Ρυθμίσεις'!$B$6,0)</f>
        <v>0</v>
      </c>
      <c r="J76" s="22">
        <f>H76+IF(OR(G76="Άδεια",G76="Αναρρωτική",G76="Γιατρός",G76="Ρεπό",G76="Υπηρεσιακό ταξίδι"),I76,IF(G76="Μισή μέρα άδεια",I76/2,0))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IF(YEAR(DATE('Ρυθμίσεις'!$B$5,1,1)+72)='Ρυθμίσεις'!$B$5,DATE('Ρυθμίσεις'!$B$5,1,1)+72,"")</f>
        <v>46460</v>
      </c>
      <c r="B77" s="19">
        <f>A77</f>
        <v>46460</v>
      </c>
      <c r="C77" s="20" t="str">
        <f>IF(A77="","",IF(COUNTIF('Αργίες'!$A$5:$A$88,A77)&gt;0,"Αργία",IF(WEEKDAY(A77,2)&gt;5,"Σαββατοκύριακο","Εργάσιμη")))</f>
        <v>Σαββατοκύριακο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IF(C77="Εργάσιμη",'Ρυθμίσεις'!$B$6,0)</f>
        <v>0</v>
      </c>
      <c r="J77" s="22">
        <f>H77+IF(OR(G77="Άδεια",G77="Αναρρωτική",G77="Γιατρός",G77="Ρεπό",G77="Υπηρεσιακό ταξίδι"),I77,IF(G77="Μισή μέρα άδεια",I77/2,0))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IF(YEAR(DATE('Ρυθμίσεις'!$B$5,1,1)+73)='Ρυθμίσεις'!$B$5,DATE('Ρυθμίσεις'!$B$5,1,1)+73,"")</f>
        <v>46461</v>
      </c>
      <c r="B78" s="19">
        <f>A78</f>
        <v>46461</v>
      </c>
      <c r="C78" s="20" t="str">
        <f>IF(A78="","",IF(COUNTIF('Αργίες'!$A$5:$A$88,A78)&gt;0,"Αργία",IF(WEEKDAY(A78,2)&gt;5,"Σαββατοκύριακο","Εργάσιμη")))</f>
        <v>Αργία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IF(C78="Εργάσιμη",'Ρυθμίσεις'!$B$6,0)</f>
        <v>0</v>
      </c>
      <c r="J78" s="22">
        <f>H78+IF(OR(G78="Άδεια",G78="Αναρρωτική",G78="Γιατρός",G78="Ρεπό",G78="Υπηρεσιακό ταξίδι"),I78,IF(G78="Μισή μέρα άδεια",I78/2,0))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IF(YEAR(DATE('Ρυθμίσεις'!$B$5,1,1)+74)='Ρυθμίσεις'!$B$5,DATE('Ρυθμίσεις'!$B$5,1,1)+74,"")</f>
        <v>46462</v>
      </c>
      <c r="B79" s="19">
        <f>A79</f>
        <v>46462</v>
      </c>
      <c r="C79" s="20" t="str">
        <f>IF(A79="","",IF(COUNTIF('Αργίες'!$A$5:$A$88,A79)&gt;0,"Αργία",IF(WEEKDAY(A79,2)&gt;5,"Σαββατοκύριακο","Εργάσιμη")))</f>
        <v>Εργάσιμη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IF(C79="Εργάσιμη",'Ρυθμίσεις'!$B$6,0)</f>
        <v>8</v>
      </c>
      <c r="J79" s="22">
        <f>H79+IF(OR(G79="Άδεια",G79="Αναρρωτική",G79="Γιατρός",G79="Ρεπό",G79="Υπηρεσιακό ταξίδι"),I79,IF(G79="Μισή μέρα άδεια",I79/2,0))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IF(YEAR(DATE('Ρυθμίσεις'!$B$5,1,1)+75)='Ρυθμίσεις'!$B$5,DATE('Ρυθμίσεις'!$B$5,1,1)+75,"")</f>
        <v>46463</v>
      </c>
      <c r="B80" s="19">
        <f>A80</f>
        <v>46463</v>
      </c>
      <c r="C80" s="20" t="str">
        <f>IF(A80="","",IF(COUNTIF('Αργίες'!$A$5:$A$88,A80)&gt;0,"Αργία",IF(WEEKDAY(A80,2)&gt;5,"Σαββατοκύριακο","Εργάσιμη")))</f>
        <v>Εργάσιμη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IF(C80="Εργάσιμη",'Ρυθμίσεις'!$B$6,0)</f>
        <v>8</v>
      </c>
      <c r="J80" s="22">
        <f>H80+IF(OR(G80="Άδεια",G80="Αναρρωτική",G80="Γιατρός",G80="Ρεπό",G80="Υπηρεσιακό ταξίδι"),I80,IF(G80="Μισή μέρα άδεια",I80/2,0))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IF(YEAR(DATE('Ρυθμίσεις'!$B$5,1,1)+76)='Ρυθμίσεις'!$B$5,DATE('Ρυθμίσεις'!$B$5,1,1)+76,"")</f>
        <v>46464</v>
      </c>
      <c r="B81" s="19">
        <f>A81</f>
        <v>46464</v>
      </c>
      <c r="C81" s="20" t="str">
        <f>IF(A81="","",IF(COUNTIF('Αργίες'!$A$5:$A$88,A81)&gt;0,"Αργία",IF(WEEKDAY(A81,2)&gt;5,"Σαββατοκύριακο","Εργάσιμη")))</f>
        <v>Εργάσιμη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IF(C81="Εργάσιμη",'Ρυθμίσεις'!$B$6,0)</f>
        <v>8</v>
      </c>
      <c r="J81" s="22">
        <f>H81+IF(OR(G81="Άδεια",G81="Αναρρωτική",G81="Γιατρός",G81="Ρεπό",G81="Υπηρεσιακό ταξίδι"),I81,IF(G81="Μισή μέρα άδεια",I81/2,0))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IF(YEAR(DATE('Ρυθμίσεις'!$B$5,1,1)+77)='Ρυθμίσεις'!$B$5,DATE('Ρυθμίσεις'!$B$5,1,1)+77,"")</f>
        <v>46465</v>
      </c>
      <c r="B82" s="19">
        <f>A82</f>
        <v>46465</v>
      </c>
      <c r="C82" s="20" t="str">
        <f>IF(A82="","",IF(COUNTIF('Αργίες'!$A$5:$A$88,A82)&gt;0,"Αργία",IF(WEEKDAY(A82,2)&gt;5,"Σαββατοκύριακο","Εργάσιμη")))</f>
        <v>Εργάσιμη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IF(C82="Εργάσιμη",'Ρυθμίσεις'!$B$6,0)</f>
        <v>8</v>
      </c>
      <c r="J82" s="22">
        <f>H82+IF(OR(G82="Άδεια",G82="Αναρρωτική",G82="Γιατρός",G82="Ρεπό",G82="Υπηρεσιακό ταξίδι"),I82,IF(G82="Μισή μέρα άδεια",I82/2,0))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IF(YEAR(DATE('Ρυθμίσεις'!$B$5,1,1)+78)='Ρυθμίσεις'!$B$5,DATE('Ρυθμίσεις'!$B$5,1,1)+78,"")</f>
        <v>46466</v>
      </c>
      <c r="B83" s="19">
        <f>A83</f>
        <v>46466</v>
      </c>
      <c r="C83" s="20" t="str">
        <f>IF(A83="","",IF(COUNTIF('Αργίες'!$A$5:$A$88,A83)&gt;0,"Αργία",IF(WEEKDAY(A83,2)&gt;5,"Σαββατοκύριακο","Εργάσιμη")))</f>
        <v>Σαββατοκύριακο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IF(C83="Εργάσιμη",'Ρυθμίσεις'!$B$6,0)</f>
        <v>0</v>
      </c>
      <c r="J83" s="22">
        <f>H83+IF(OR(G83="Άδεια",G83="Αναρρωτική",G83="Γιατρός",G83="Ρεπό",G83="Υπηρεσιακό ταξίδι"),I83,IF(G83="Μισή μέρα άδεια",I83/2,0))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IF(YEAR(DATE('Ρυθμίσεις'!$B$5,1,1)+79)='Ρυθμίσεις'!$B$5,DATE('Ρυθμίσεις'!$B$5,1,1)+79,"")</f>
        <v>46467</v>
      </c>
      <c r="B84" s="19">
        <f>A84</f>
        <v>46467</v>
      </c>
      <c r="C84" s="20" t="str">
        <f>IF(A84="","",IF(COUNTIF('Αργίες'!$A$5:$A$88,A84)&gt;0,"Αργία",IF(WEEKDAY(A84,2)&gt;5,"Σαββατοκύριακο","Εργάσιμη")))</f>
        <v>Σαββατοκύριακο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IF(C84="Εργάσιμη",'Ρυθμίσεις'!$B$6,0)</f>
        <v>0</v>
      </c>
      <c r="J84" s="22">
        <f>H84+IF(OR(G84="Άδεια",G84="Αναρρωτική",G84="Γιατρός",G84="Ρεπό",G84="Υπηρεσιακό ταξίδι"),I84,IF(G84="Μισή μέρα άδεια",I84/2,0))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IF(YEAR(DATE('Ρυθμίσεις'!$B$5,1,1)+80)='Ρυθμίσεις'!$B$5,DATE('Ρυθμίσεις'!$B$5,1,1)+80,"")</f>
        <v>46468</v>
      </c>
      <c r="B85" s="19">
        <f>A85</f>
        <v>46468</v>
      </c>
      <c r="C85" s="20" t="str">
        <f>IF(A85="","",IF(COUNTIF('Αργίες'!$A$5:$A$88,A85)&gt;0,"Αργία",IF(WEEKDAY(A85,2)&gt;5,"Σαββατοκύριακο","Εργάσιμη")))</f>
        <v>Εργάσιμη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IF(C85="Εργάσιμη",'Ρυθμίσεις'!$B$6,0)</f>
        <v>8</v>
      </c>
      <c r="J85" s="22">
        <f>H85+IF(OR(G85="Άδεια",G85="Αναρρωτική",G85="Γιατρός",G85="Ρεπό",G85="Υπηρεσιακό ταξίδι"),I85,IF(G85="Μισή μέρα άδεια",I85/2,0))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IF(YEAR(DATE('Ρυθμίσεις'!$B$5,1,1)+81)='Ρυθμίσεις'!$B$5,DATE('Ρυθμίσεις'!$B$5,1,1)+81,"")</f>
        <v>46469</v>
      </c>
      <c r="B86" s="19">
        <f>A86</f>
        <v>46469</v>
      </c>
      <c r="C86" s="20" t="str">
        <f>IF(A86="","",IF(COUNTIF('Αργίες'!$A$5:$A$88,A86)&gt;0,"Αργία",IF(WEEKDAY(A86,2)&gt;5,"Σαββατοκύριακο","Εργάσιμη")))</f>
        <v>Εργάσιμη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IF(C86="Εργάσιμη",'Ρυθμίσεις'!$B$6,0)</f>
        <v>8</v>
      </c>
      <c r="J86" s="22">
        <f>H86+IF(OR(G86="Άδεια",G86="Αναρρωτική",G86="Γιατρός",G86="Ρεπό",G86="Υπηρεσιακό ταξίδι"),I86,IF(G86="Μισή μέρα άδεια",I86/2,0))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IF(YEAR(DATE('Ρυθμίσεις'!$B$5,1,1)+82)='Ρυθμίσεις'!$B$5,DATE('Ρυθμίσεις'!$B$5,1,1)+82,"")</f>
        <v>46470</v>
      </c>
      <c r="B87" s="19">
        <f>A87</f>
        <v>46470</v>
      </c>
      <c r="C87" s="20" t="str">
        <f>IF(A87="","",IF(COUNTIF('Αργίες'!$A$5:$A$88,A87)&gt;0,"Αργία",IF(WEEKDAY(A87,2)&gt;5,"Σαββατοκύριακο","Εργάσιμη")))</f>
        <v>Εργάσιμη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IF(C87="Εργάσιμη",'Ρυθμίσεις'!$B$6,0)</f>
        <v>8</v>
      </c>
      <c r="J87" s="22">
        <f>H87+IF(OR(G87="Άδεια",G87="Αναρρωτική",G87="Γιατρός",G87="Ρεπό",G87="Υπηρεσιακό ταξίδι"),I87,IF(G87="Μισή μέρα άδεια",I87/2,0))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IF(YEAR(DATE('Ρυθμίσεις'!$B$5,1,1)+83)='Ρυθμίσεις'!$B$5,DATE('Ρυθμίσεις'!$B$5,1,1)+83,"")</f>
        <v>46471</v>
      </c>
      <c r="B88" s="19">
        <f>A88</f>
        <v>46471</v>
      </c>
      <c r="C88" s="20" t="str">
        <f>IF(A88="","",IF(COUNTIF('Αργίες'!$A$5:$A$88,A88)&gt;0,"Αργία",IF(WEEKDAY(A88,2)&gt;5,"Σαββατοκύριακο","Εργάσιμη")))</f>
        <v>Αργία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IF(C88="Εργάσιμη",'Ρυθμίσεις'!$B$6,0)</f>
        <v>0</v>
      </c>
      <c r="J88" s="22">
        <f>H88+IF(OR(G88="Άδεια",G88="Αναρρωτική",G88="Γιατρός",G88="Ρεπό",G88="Υπηρεσιακό ταξίδι"),I88,IF(G88="Μισή μέρα άδεια",I88/2,0))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IF(YEAR(DATE('Ρυθμίσεις'!$B$5,1,1)+84)='Ρυθμίσεις'!$B$5,DATE('Ρυθμίσεις'!$B$5,1,1)+84,"")</f>
        <v>46472</v>
      </c>
      <c r="B89" s="19">
        <f>A89</f>
        <v>46472</v>
      </c>
      <c r="C89" s="20" t="str">
        <f>IF(A89="","",IF(COUNTIF('Αργίες'!$A$5:$A$88,A89)&gt;0,"Αργία",IF(WEEKDAY(A89,2)&gt;5,"Σαββατοκύριακο","Εργάσιμη")))</f>
        <v>Εργάσιμη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IF(C89="Εργάσιμη",'Ρυθμίσεις'!$B$6,0)</f>
        <v>8</v>
      </c>
      <c r="J89" s="22">
        <f>H89+IF(OR(G89="Άδεια",G89="Αναρρωτική",G89="Γιατρός",G89="Ρεπό",G89="Υπηρεσιακό ταξίδι"),I89,IF(G89="Μισή μέρα άδεια",I89/2,0))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IF(YEAR(DATE('Ρυθμίσεις'!$B$5,1,1)+85)='Ρυθμίσεις'!$B$5,DATE('Ρυθμίσεις'!$B$5,1,1)+85,"")</f>
        <v>46473</v>
      </c>
      <c r="B90" s="19">
        <f>A90</f>
        <v>46473</v>
      </c>
      <c r="C90" s="20" t="str">
        <f>IF(A90="","",IF(COUNTIF('Αργίες'!$A$5:$A$88,A90)&gt;0,"Αργία",IF(WEEKDAY(A90,2)&gt;5,"Σαββατοκύριακο","Εργάσιμη")))</f>
        <v>Σαββατοκύριακο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IF(C90="Εργάσιμη",'Ρυθμίσεις'!$B$6,0)</f>
        <v>0</v>
      </c>
      <c r="J90" s="22">
        <f>H90+IF(OR(G90="Άδεια",G90="Αναρρωτική",G90="Γιατρός",G90="Ρεπό",G90="Υπηρεσιακό ταξίδι"),I90,IF(G90="Μισή μέρα άδεια",I90/2,0))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IF(YEAR(DATE('Ρυθμίσεις'!$B$5,1,1)+86)='Ρυθμίσεις'!$B$5,DATE('Ρυθμίσεις'!$B$5,1,1)+86,"")</f>
        <v>46474</v>
      </c>
      <c r="B91" s="19">
        <f>A91</f>
        <v>46474</v>
      </c>
      <c r="C91" s="20" t="str">
        <f>IF(A91="","",IF(COUNTIF('Αργίες'!$A$5:$A$88,A91)&gt;0,"Αργία",IF(WEEKDAY(A91,2)&gt;5,"Σαββατοκύριακο","Εργάσιμη")))</f>
        <v>Σαββατοκύριακο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IF(C91="Εργάσιμη",'Ρυθμίσεις'!$B$6,0)</f>
        <v>0</v>
      </c>
      <c r="J91" s="22">
        <f>H91+IF(OR(G91="Άδεια",G91="Αναρρωτική",G91="Γιατρός",G91="Ρεπό",G91="Υπηρεσιακό ταξίδι"),I91,IF(G91="Μισή μέρα άδεια",I91/2,0))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IF(YEAR(DATE('Ρυθμίσεις'!$B$5,1,1)+87)='Ρυθμίσεις'!$B$5,DATE('Ρυθμίσεις'!$B$5,1,1)+87,"")</f>
        <v>46475</v>
      </c>
      <c r="B92" s="19">
        <f>A92</f>
        <v>46475</v>
      </c>
      <c r="C92" s="20" t="str">
        <f>IF(A92="","",IF(COUNTIF('Αργίες'!$A$5:$A$88,A92)&gt;0,"Αργία",IF(WEEKDAY(A92,2)&gt;5,"Σαββατοκύριακο","Εργάσιμη")))</f>
        <v>Εργάσιμη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IF(C92="Εργάσιμη",'Ρυθμίσεις'!$B$6,0)</f>
        <v>8</v>
      </c>
      <c r="J92" s="22">
        <f>H92+IF(OR(G92="Άδεια",G92="Αναρρωτική",G92="Γιατρός",G92="Ρεπό",G92="Υπηρεσιακό ταξίδι"),I92,IF(G92="Μισή μέρα άδεια",I92/2,0))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IF(YEAR(DATE('Ρυθμίσεις'!$B$5,1,1)+88)='Ρυθμίσεις'!$B$5,DATE('Ρυθμίσεις'!$B$5,1,1)+88,"")</f>
        <v>46476</v>
      </c>
      <c r="B93" s="19">
        <f>A93</f>
        <v>46476</v>
      </c>
      <c r="C93" s="20" t="str">
        <f>IF(A93="","",IF(COUNTIF('Αργίες'!$A$5:$A$88,A93)&gt;0,"Αργία",IF(WEEKDAY(A93,2)&gt;5,"Σαββατοκύριακο","Εργάσιμη")))</f>
        <v>Εργάσιμη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IF(C93="Εργάσιμη",'Ρυθμίσεις'!$B$6,0)</f>
        <v>8</v>
      </c>
      <c r="J93" s="22">
        <f>H93+IF(OR(G93="Άδεια",G93="Αναρρωτική",G93="Γιατρός",G93="Ρεπό",G93="Υπηρεσιακό ταξίδι"),I93,IF(G93="Μισή μέρα άδεια",I93/2,0))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IF(YEAR(DATE('Ρυθμίσεις'!$B$5,1,1)+89)='Ρυθμίσεις'!$B$5,DATE('Ρυθμίσεις'!$B$5,1,1)+89,"")</f>
        <v>46477</v>
      </c>
      <c r="B94" s="19">
        <f>A94</f>
        <v>46477</v>
      </c>
      <c r="C94" s="20" t="str">
        <f>IF(A94="","",IF(COUNTIF('Αργίες'!$A$5:$A$88,A94)&gt;0,"Αργία",IF(WEEKDAY(A94,2)&gt;5,"Σαββατοκύριακο","Εργάσιμη")))</f>
        <v>Εργάσιμη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IF(C94="Εργάσιμη",'Ρυθμίσεις'!$B$6,0)</f>
        <v>8</v>
      </c>
      <c r="J94" s="22">
        <f>H94+IF(OR(G94="Άδεια",G94="Αναρρωτική",G94="Γιατρός",G94="Ρεπό",G94="Υπηρεσιακό ταξίδι"),I94,IF(G94="Μισή μέρα άδεια",I94/2,0))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IF(YEAR(DATE('Ρυθμίσεις'!$B$5,1,1)+90)='Ρυθμίσεις'!$B$5,DATE('Ρυθμίσεις'!$B$5,1,1)+90,"")</f>
        <v>46478</v>
      </c>
      <c r="B95" s="19">
        <f>A95</f>
        <v>46478</v>
      </c>
      <c r="C95" s="20" t="str">
        <f>IF(A95="","",IF(COUNTIF('Αργίες'!$A$5:$A$88,A95)&gt;0,"Αργία",IF(WEEKDAY(A95,2)&gt;5,"Σαββατοκύριακο","Εργάσιμη")))</f>
        <v>Εργάσιμη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IF(C95="Εργάσιμη",'Ρυθμίσεις'!$B$6,0)</f>
        <v>8</v>
      </c>
      <c r="J95" s="22">
        <f>H95+IF(OR(G95="Άδεια",G95="Αναρρωτική",G95="Γιατρός",G95="Ρεπό",G95="Υπηρεσιακό ταξίδι"),I95,IF(G95="Μισή μέρα άδεια",I95/2,0))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IF(YEAR(DATE('Ρυθμίσεις'!$B$5,1,1)+91)='Ρυθμίσεις'!$B$5,DATE('Ρυθμίσεις'!$B$5,1,1)+91,"")</f>
        <v>46479</v>
      </c>
      <c r="B96" s="19">
        <f>A96</f>
        <v>46479</v>
      </c>
      <c r="C96" s="20" t="str">
        <f>IF(A96="","",IF(COUNTIF('Αργίες'!$A$5:$A$88,A96)&gt;0,"Αργία",IF(WEEKDAY(A96,2)&gt;5,"Σαββατοκύριακο","Εργάσιμη")))</f>
        <v>Εργάσιμη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IF(C96="Εργάσιμη",'Ρυθμίσεις'!$B$6,0)</f>
        <v>8</v>
      </c>
      <c r="J96" s="22">
        <f>H96+IF(OR(G96="Άδεια",G96="Αναρρωτική",G96="Γιατρός",G96="Ρεπό",G96="Υπηρεσιακό ταξίδι"),I96,IF(G96="Μισή μέρα άδεια",I96/2,0))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IF(YEAR(DATE('Ρυθμίσεις'!$B$5,1,1)+92)='Ρυθμίσεις'!$B$5,DATE('Ρυθμίσεις'!$B$5,1,1)+92,"")</f>
        <v>46480</v>
      </c>
      <c r="B97" s="19">
        <f>A97</f>
        <v>46480</v>
      </c>
      <c r="C97" s="20" t="str">
        <f>IF(A97="","",IF(COUNTIF('Αργίες'!$A$5:$A$88,A97)&gt;0,"Αργία",IF(WEEKDAY(A97,2)&gt;5,"Σαββατοκύριακο","Εργάσιμη")))</f>
        <v>Σαββατοκύριακο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IF(C97="Εργάσιμη",'Ρυθμίσεις'!$B$6,0)</f>
        <v>0</v>
      </c>
      <c r="J97" s="22">
        <f>H97+IF(OR(G97="Άδεια",G97="Αναρρωτική",G97="Γιατρός",G97="Ρεπό",G97="Υπηρεσιακό ταξίδι"),I97,IF(G97="Μισή μέρα άδεια",I97/2,0))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IF(YEAR(DATE('Ρυθμίσεις'!$B$5,1,1)+93)='Ρυθμίσεις'!$B$5,DATE('Ρυθμίσεις'!$B$5,1,1)+93,"")</f>
        <v>46481</v>
      </c>
      <c r="B98" s="19">
        <f>A98</f>
        <v>46481</v>
      </c>
      <c r="C98" s="20" t="str">
        <f>IF(A98="","",IF(COUNTIF('Αργίες'!$A$5:$A$88,A98)&gt;0,"Αργία",IF(WEEKDAY(A98,2)&gt;5,"Σαββατοκύριακο","Εργάσιμη")))</f>
        <v>Σαββατοκύριακο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IF(C98="Εργάσιμη",'Ρυθμίσεις'!$B$6,0)</f>
        <v>0</v>
      </c>
      <c r="J98" s="22">
        <f>H98+IF(OR(G98="Άδεια",G98="Αναρρωτική",G98="Γιατρός",G98="Ρεπό",G98="Υπηρεσιακό ταξίδι"),I98,IF(G98="Μισή μέρα άδεια",I98/2,0))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IF(YEAR(DATE('Ρυθμίσεις'!$B$5,1,1)+94)='Ρυθμίσεις'!$B$5,DATE('Ρυθμίσεις'!$B$5,1,1)+94,"")</f>
        <v>46482</v>
      </c>
      <c r="B99" s="19">
        <f>A99</f>
        <v>46482</v>
      </c>
      <c r="C99" s="20" t="str">
        <f>IF(A99="","",IF(COUNTIF('Αργίες'!$A$5:$A$88,A99)&gt;0,"Αργία",IF(WEEKDAY(A99,2)&gt;5,"Σαββατοκύριακο","Εργάσιμη")))</f>
        <v>Εργάσιμη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IF(C99="Εργάσιμη",'Ρυθμίσεις'!$B$6,0)</f>
        <v>8</v>
      </c>
      <c r="J99" s="22">
        <f>H99+IF(OR(G99="Άδεια",G99="Αναρρωτική",G99="Γιατρός",G99="Ρεπό",G99="Υπηρεσιακό ταξίδι"),I99,IF(G99="Μισή μέρα άδεια",I99/2,0))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IF(YEAR(DATE('Ρυθμίσεις'!$B$5,1,1)+95)='Ρυθμίσεις'!$B$5,DATE('Ρυθμίσεις'!$B$5,1,1)+95,"")</f>
        <v>46483</v>
      </c>
      <c r="B100" s="19">
        <f>A100</f>
        <v>46483</v>
      </c>
      <c r="C100" s="20" t="str">
        <f>IF(A100="","",IF(COUNTIF('Αργίες'!$A$5:$A$88,A100)&gt;0,"Αργία",IF(WEEKDAY(A100,2)&gt;5,"Σαββατοκύριακο","Εργάσιμη")))</f>
        <v>Εργάσιμη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IF(C100="Εργάσιμη",'Ρυθμίσεις'!$B$6,0)</f>
        <v>8</v>
      </c>
      <c r="J100" s="22">
        <f>H100+IF(OR(G100="Άδεια",G100="Αναρρωτική",G100="Γιατρός",G100="Ρεπό",G100="Υπηρεσιακό ταξίδι"),I100,IF(G100="Μισή μέρα άδεια",I100/2,0))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IF(YEAR(DATE('Ρυθμίσεις'!$B$5,1,1)+96)='Ρυθμίσεις'!$B$5,DATE('Ρυθμίσεις'!$B$5,1,1)+96,"")</f>
        <v>46484</v>
      </c>
      <c r="B101" s="19">
        <f>A101</f>
        <v>46484</v>
      </c>
      <c r="C101" s="20" t="str">
        <f>IF(A101="","",IF(COUNTIF('Αργίες'!$A$5:$A$88,A101)&gt;0,"Αργία",IF(WEEKDAY(A101,2)&gt;5,"Σαββατοκύριακο","Εργάσιμη")))</f>
        <v>Εργάσιμη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IF(C101="Εργάσιμη",'Ρυθμίσεις'!$B$6,0)</f>
        <v>8</v>
      </c>
      <c r="J101" s="22">
        <f>H101+IF(OR(G101="Άδεια",G101="Αναρρωτική",G101="Γιατρός",G101="Ρεπό",G101="Υπηρεσιακό ταξίδι"),I101,IF(G101="Μισή μέρα άδεια",I101/2,0))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IF(YEAR(DATE('Ρυθμίσεις'!$B$5,1,1)+97)='Ρυθμίσεις'!$B$5,DATE('Ρυθμίσεις'!$B$5,1,1)+97,"")</f>
        <v>46485</v>
      </c>
      <c r="B102" s="19">
        <f>A102</f>
        <v>46485</v>
      </c>
      <c r="C102" s="20" t="str">
        <f>IF(A102="","",IF(COUNTIF('Αργίες'!$A$5:$A$88,A102)&gt;0,"Αργία",IF(WEEKDAY(A102,2)&gt;5,"Σαββατοκύριακο","Εργάσιμη")))</f>
        <v>Εργάσιμη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IF(C102="Εργάσιμη",'Ρυθμίσεις'!$B$6,0)</f>
        <v>8</v>
      </c>
      <c r="J102" s="22">
        <f>H102+IF(OR(G102="Άδεια",G102="Αναρρωτική",G102="Γιατρός",G102="Ρεπό",G102="Υπηρεσιακό ταξίδι"),I102,IF(G102="Μισή μέρα άδεια",I102/2,0))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IF(YEAR(DATE('Ρυθμίσεις'!$B$5,1,1)+98)='Ρυθμίσεις'!$B$5,DATE('Ρυθμίσεις'!$B$5,1,1)+98,"")</f>
        <v>46486</v>
      </c>
      <c r="B103" s="19">
        <f>A103</f>
        <v>46486</v>
      </c>
      <c r="C103" s="20" t="str">
        <f>IF(A103="","",IF(COUNTIF('Αργίες'!$A$5:$A$88,A103)&gt;0,"Αργία",IF(WEEKDAY(A103,2)&gt;5,"Σαββατοκύριακο","Εργάσιμη")))</f>
        <v>Εργάσιμη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IF(C103="Εργάσιμη",'Ρυθμίσεις'!$B$6,0)</f>
        <v>8</v>
      </c>
      <c r="J103" s="22">
        <f>H103+IF(OR(G103="Άδεια",G103="Αναρρωτική",G103="Γιατρός",G103="Ρεπό",G103="Υπηρεσιακό ταξίδι"),I103,IF(G103="Μισή μέρα άδεια",I103/2,0))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IF(YEAR(DATE('Ρυθμίσεις'!$B$5,1,1)+99)='Ρυθμίσεις'!$B$5,DATE('Ρυθμίσεις'!$B$5,1,1)+99,"")</f>
        <v>46487</v>
      </c>
      <c r="B104" s="19">
        <f>A104</f>
        <v>46487</v>
      </c>
      <c r="C104" s="20" t="str">
        <f>IF(A104="","",IF(COUNTIF('Αργίες'!$A$5:$A$88,A104)&gt;0,"Αργία",IF(WEEKDAY(A104,2)&gt;5,"Σαββατοκύριακο","Εργάσιμη")))</f>
        <v>Σαββατοκύριακο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IF(C104="Εργάσιμη",'Ρυθμίσεις'!$B$6,0)</f>
        <v>0</v>
      </c>
      <c r="J104" s="22">
        <f>H104+IF(OR(G104="Άδεια",G104="Αναρρωτική",G104="Γιατρός",G104="Ρεπό",G104="Υπηρεσιακό ταξίδι"),I104,IF(G104="Μισή μέρα άδεια",I104/2,0))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IF(YEAR(DATE('Ρυθμίσεις'!$B$5,1,1)+100)='Ρυθμίσεις'!$B$5,DATE('Ρυθμίσεις'!$B$5,1,1)+100,"")</f>
        <v>46488</v>
      </c>
      <c r="B105" s="19">
        <f>A105</f>
        <v>46488</v>
      </c>
      <c r="C105" s="20" t="str">
        <f>IF(A105="","",IF(COUNTIF('Αργίες'!$A$5:$A$88,A105)&gt;0,"Αργία",IF(WEEKDAY(A105,2)&gt;5,"Σαββατοκύριακο","Εργάσιμη")))</f>
        <v>Σαββατοκύριακο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IF(C105="Εργάσιμη",'Ρυθμίσεις'!$B$6,0)</f>
        <v>0</v>
      </c>
      <c r="J105" s="22">
        <f>H105+IF(OR(G105="Άδεια",G105="Αναρρωτική",G105="Γιατρός",G105="Ρεπό",G105="Υπηρεσιακό ταξίδι"),I105,IF(G105="Μισή μέρα άδεια",I105/2,0))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IF(YEAR(DATE('Ρυθμίσεις'!$B$5,1,1)+101)='Ρυθμίσεις'!$B$5,DATE('Ρυθμίσεις'!$B$5,1,1)+101,"")</f>
        <v>46489</v>
      </c>
      <c r="B106" s="19">
        <f>A106</f>
        <v>46489</v>
      </c>
      <c r="C106" s="20" t="str">
        <f>IF(A106="","",IF(COUNTIF('Αργίες'!$A$5:$A$88,A106)&gt;0,"Αργία",IF(WEEKDAY(A106,2)&gt;5,"Σαββατοκύριακο","Εργάσιμη")))</f>
        <v>Εργάσιμη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IF(C106="Εργάσιμη",'Ρυθμίσεις'!$B$6,0)</f>
        <v>8</v>
      </c>
      <c r="J106" s="22">
        <f>H106+IF(OR(G106="Άδεια",G106="Αναρρωτική",G106="Γιατρός",G106="Ρεπό",G106="Υπηρεσιακό ταξίδι"),I106,IF(G106="Μισή μέρα άδεια",I106/2,0))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IF(YEAR(DATE('Ρυθμίσεις'!$B$5,1,1)+102)='Ρυθμίσεις'!$B$5,DATE('Ρυθμίσεις'!$B$5,1,1)+102,"")</f>
        <v>46490</v>
      </c>
      <c r="B107" s="19">
        <f>A107</f>
        <v>46490</v>
      </c>
      <c r="C107" s="20" t="str">
        <f>IF(A107="","",IF(COUNTIF('Αργίες'!$A$5:$A$88,A107)&gt;0,"Αργία",IF(WEEKDAY(A107,2)&gt;5,"Σαββατοκύριακο","Εργάσιμη")))</f>
        <v>Εργάσιμη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IF(C107="Εργάσιμη",'Ρυθμίσεις'!$B$6,0)</f>
        <v>8</v>
      </c>
      <c r="J107" s="22">
        <f>H107+IF(OR(G107="Άδεια",G107="Αναρρωτική",G107="Γιατρός",G107="Ρεπό",G107="Υπηρεσιακό ταξίδι"),I107,IF(G107="Μισή μέρα άδεια",I107/2,0))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IF(YEAR(DATE('Ρυθμίσεις'!$B$5,1,1)+103)='Ρυθμίσεις'!$B$5,DATE('Ρυθμίσεις'!$B$5,1,1)+103,"")</f>
        <v>46491</v>
      </c>
      <c r="B108" s="19">
        <f>A108</f>
        <v>46491</v>
      </c>
      <c r="C108" s="20" t="str">
        <f>IF(A108="","",IF(COUNTIF('Αργίες'!$A$5:$A$88,A108)&gt;0,"Αργία",IF(WEEKDAY(A108,2)&gt;5,"Σαββατοκύριακο","Εργάσιμη")))</f>
        <v>Εργάσιμη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IF(C108="Εργάσιμη",'Ρυθμίσεις'!$B$6,0)</f>
        <v>8</v>
      </c>
      <c r="J108" s="22">
        <f>H108+IF(OR(G108="Άδεια",G108="Αναρρωτική",G108="Γιατρός",G108="Ρεπό",G108="Υπηρεσιακό ταξίδι"),I108,IF(G108="Μισή μέρα άδεια",I108/2,0))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IF(YEAR(DATE('Ρυθμίσεις'!$B$5,1,1)+104)='Ρυθμίσεις'!$B$5,DATE('Ρυθμίσεις'!$B$5,1,1)+104,"")</f>
        <v>46492</v>
      </c>
      <c r="B109" s="19">
        <f>A109</f>
        <v>46492</v>
      </c>
      <c r="C109" s="20" t="str">
        <f>IF(A109="","",IF(COUNTIF('Αργίες'!$A$5:$A$88,A109)&gt;0,"Αργία",IF(WEEKDAY(A109,2)&gt;5,"Σαββατοκύριακο","Εργάσιμη")))</f>
        <v>Εργάσιμη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IF(C109="Εργάσιμη",'Ρυθμίσεις'!$B$6,0)</f>
        <v>8</v>
      </c>
      <c r="J109" s="22">
        <f>H109+IF(OR(G109="Άδεια",G109="Αναρρωτική",G109="Γιατρός",G109="Ρεπό",G109="Υπηρεσιακό ταξίδι"),I109,IF(G109="Μισή μέρα άδεια",I109/2,0))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IF(YEAR(DATE('Ρυθμίσεις'!$B$5,1,1)+105)='Ρυθμίσεις'!$B$5,DATE('Ρυθμίσεις'!$B$5,1,1)+105,"")</f>
        <v>46493</v>
      </c>
      <c r="B110" s="19">
        <f>A110</f>
        <v>46493</v>
      </c>
      <c r="C110" s="20" t="str">
        <f>IF(A110="","",IF(COUNTIF('Αργίες'!$A$5:$A$88,A110)&gt;0,"Αργία",IF(WEEKDAY(A110,2)&gt;5,"Σαββατοκύριακο","Εργάσιμη")))</f>
        <v>Εργάσιμη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IF(C110="Εργάσιμη",'Ρυθμίσεις'!$B$6,0)</f>
        <v>8</v>
      </c>
      <c r="J110" s="22">
        <f>H110+IF(OR(G110="Άδεια",G110="Αναρρωτική",G110="Γιατρός",G110="Ρεπό",G110="Υπηρεσιακό ταξίδι"),I110,IF(G110="Μισή μέρα άδεια",I110/2,0))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IF(YEAR(DATE('Ρυθμίσεις'!$B$5,1,1)+106)='Ρυθμίσεις'!$B$5,DATE('Ρυθμίσεις'!$B$5,1,1)+106,"")</f>
        <v>46494</v>
      </c>
      <c r="B111" s="19">
        <f>A111</f>
        <v>46494</v>
      </c>
      <c r="C111" s="20" t="str">
        <f>IF(A111="","",IF(COUNTIF('Αργίες'!$A$5:$A$88,A111)&gt;0,"Αργία",IF(WEEKDAY(A111,2)&gt;5,"Σαββατοκύριακο","Εργάσιμη")))</f>
        <v>Σαββατοκύριακο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IF(C111="Εργάσιμη",'Ρυθμίσεις'!$B$6,0)</f>
        <v>0</v>
      </c>
      <c r="J111" s="22">
        <f>H111+IF(OR(G111="Άδεια",G111="Αναρρωτική",G111="Γιατρός",G111="Ρεπό",G111="Υπηρεσιακό ταξίδι"),I111,IF(G111="Μισή μέρα άδεια",I111/2,0))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IF(YEAR(DATE('Ρυθμίσεις'!$B$5,1,1)+107)='Ρυθμίσεις'!$B$5,DATE('Ρυθμίσεις'!$B$5,1,1)+107,"")</f>
        <v>46495</v>
      </c>
      <c r="B112" s="19">
        <f>A112</f>
        <v>46495</v>
      </c>
      <c r="C112" s="20" t="str">
        <f>IF(A112="","",IF(COUNTIF('Αργίες'!$A$5:$A$88,A112)&gt;0,"Αργία",IF(WEEKDAY(A112,2)&gt;5,"Σαββατοκύριακο","Εργάσιμη")))</f>
        <v>Σαββατοκύριακο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IF(C112="Εργάσιμη",'Ρυθμίσεις'!$B$6,0)</f>
        <v>0</v>
      </c>
      <c r="J112" s="22">
        <f>H112+IF(OR(G112="Άδεια",G112="Αναρρωτική",G112="Γιατρός",G112="Ρεπό",G112="Υπηρεσιακό ταξίδι"),I112,IF(G112="Μισή μέρα άδεια",I112/2,0))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IF(YEAR(DATE('Ρυθμίσεις'!$B$5,1,1)+108)='Ρυθμίσεις'!$B$5,DATE('Ρυθμίσεις'!$B$5,1,1)+108,"")</f>
        <v>46496</v>
      </c>
      <c r="B113" s="19">
        <f>A113</f>
        <v>46496</v>
      </c>
      <c r="C113" s="20" t="str">
        <f>IF(A113="","",IF(COUNTIF('Αργίες'!$A$5:$A$88,A113)&gt;0,"Αργία",IF(WEEKDAY(A113,2)&gt;5,"Σαββατοκύριακο","Εργάσιμη")))</f>
        <v>Εργάσιμη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IF(C113="Εργάσιμη",'Ρυθμίσεις'!$B$6,0)</f>
        <v>8</v>
      </c>
      <c r="J113" s="22">
        <f>H113+IF(OR(G113="Άδεια",G113="Αναρρωτική",G113="Γιατρός",G113="Ρεπό",G113="Υπηρεσιακό ταξίδι"),I113,IF(G113="Μισή μέρα άδεια",I113/2,0))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IF(YEAR(DATE('Ρυθμίσεις'!$B$5,1,1)+109)='Ρυθμίσεις'!$B$5,DATE('Ρυθμίσεις'!$B$5,1,1)+109,"")</f>
        <v>46497</v>
      </c>
      <c r="B114" s="19">
        <f>A114</f>
        <v>46497</v>
      </c>
      <c r="C114" s="20" t="str">
        <f>IF(A114="","",IF(COUNTIF('Αργίες'!$A$5:$A$88,A114)&gt;0,"Αργία",IF(WEEKDAY(A114,2)&gt;5,"Σαββατοκύριακο","Εργάσιμη")))</f>
        <v>Εργάσιμη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IF(C114="Εργάσιμη",'Ρυθμίσεις'!$B$6,0)</f>
        <v>8</v>
      </c>
      <c r="J114" s="22">
        <f>H114+IF(OR(G114="Άδεια",G114="Αναρρωτική",G114="Γιατρός",G114="Ρεπό",G114="Υπηρεσιακό ταξίδι"),I114,IF(G114="Μισή μέρα άδεια",I114/2,0))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IF(YEAR(DATE('Ρυθμίσεις'!$B$5,1,1)+110)='Ρυθμίσεις'!$B$5,DATE('Ρυθμίσεις'!$B$5,1,1)+110,"")</f>
        <v>46498</v>
      </c>
      <c r="B115" s="19">
        <f>A115</f>
        <v>46498</v>
      </c>
      <c r="C115" s="20" t="str">
        <f>IF(A115="","",IF(COUNTIF('Αργίες'!$A$5:$A$88,A115)&gt;0,"Αργία",IF(WEEKDAY(A115,2)&gt;5,"Σαββατοκύριακο","Εργάσιμη")))</f>
        <v>Εργάσιμη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IF(C115="Εργάσιμη",'Ρυθμίσεις'!$B$6,0)</f>
        <v>8</v>
      </c>
      <c r="J115" s="22">
        <f>H115+IF(OR(G115="Άδεια",G115="Αναρρωτική",G115="Γιατρός",G115="Ρεπό",G115="Υπηρεσιακό ταξίδι"),I115,IF(G115="Μισή μέρα άδεια",I115/2,0))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IF(YEAR(DATE('Ρυθμίσεις'!$B$5,1,1)+111)='Ρυθμίσεις'!$B$5,DATE('Ρυθμίσεις'!$B$5,1,1)+111,"")</f>
        <v>46499</v>
      </c>
      <c r="B116" s="19">
        <f>A116</f>
        <v>46499</v>
      </c>
      <c r="C116" s="20" t="str">
        <f>IF(A116="","",IF(COUNTIF('Αργίες'!$A$5:$A$88,A116)&gt;0,"Αργία",IF(WEEKDAY(A116,2)&gt;5,"Σαββατοκύριακο","Εργάσιμη")))</f>
        <v>Εργάσιμη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IF(C116="Εργάσιμη",'Ρυθμίσεις'!$B$6,0)</f>
        <v>8</v>
      </c>
      <c r="J116" s="22">
        <f>H116+IF(OR(G116="Άδεια",G116="Αναρρωτική",G116="Γιατρός",G116="Ρεπό",G116="Υπηρεσιακό ταξίδι"),I116,IF(G116="Μισή μέρα άδεια",I116/2,0))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IF(YEAR(DATE('Ρυθμίσεις'!$B$5,1,1)+112)='Ρυθμίσεις'!$B$5,DATE('Ρυθμίσεις'!$B$5,1,1)+112,"")</f>
        <v>46500</v>
      </c>
      <c r="B117" s="19">
        <f>A117</f>
        <v>46500</v>
      </c>
      <c r="C117" s="20" t="str">
        <f>IF(A117="","",IF(COUNTIF('Αργίες'!$A$5:$A$88,A117)&gt;0,"Αργία",IF(WEEKDAY(A117,2)&gt;5,"Σαββατοκύριακο","Εργάσιμη")))</f>
        <v>Εργάσιμη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IF(C117="Εργάσιμη",'Ρυθμίσεις'!$B$6,0)</f>
        <v>8</v>
      </c>
      <c r="J117" s="22">
        <f>H117+IF(OR(G117="Άδεια",G117="Αναρρωτική",G117="Γιατρός",G117="Ρεπό",G117="Υπηρεσιακό ταξίδι"),I117,IF(G117="Μισή μέρα άδεια",I117/2,0))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IF(YEAR(DATE('Ρυθμίσεις'!$B$5,1,1)+113)='Ρυθμίσεις'!$B$5,DATE('Ρυθμίσεις'!$B$5,1,1)+113,"")</f>
        <v>46501</v>
      </c>
      <c r="B118" s="19">
        <f>A118</f>
        <v>46501</v>
      </c>
      <c r="C118" s="20" t="str">
        <f>IF(A118="","",IF(COUNTIF('Αργίες'!$A$5:$A$88,A118)&gt;0,"Αργία",IF(WEEKDAY(A118,2)&gt;5,"Σαββατοκύριακο","Εργάσιμη")))</f>
        <v>Σαββατοκύριακο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IF(C118="Εργάσιμη",'Ρυθμίσεις'!$B$6,0)</f>
        <v>0</v>
      </c>
      <c r="J118" s="22">
        <f>H118+IF(OR(G118="Άδεια",G118="Αναρρωτική",G118="Γιατρός",G118="Ρεπό",G118="Υπηρεσιακό ταξίδι"),I118,IF(G118="Μισή μέρα άδεια",I118/2,0))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IF(YEAR(DATE('Ρυθμίσεις'!$B$5,1,1)+114)='Ρυθμίσεις'!$B$5,DATE('Ρυθμίσεις'!$B$5,1,1)+114,"")</f>
        <v>46502</v>
      </c>
      <c r="B119" s="19">
        <f>A119</f>
        <v>46502</v>
      </c>
      <c r="C119" s="20" t="str">
        <f>IF(A119="","",IF(COUNTIF('Αργίες'!$A$5:$A$88,A119)&gt;0,"Αργία",IF(WEEKDAY(A119,2)&gt;5,"Σαββατοκύριακο","Εργάσιμη")))</f>
        <v>Σαββατοκύριακο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IF(C119="Εργάσιμη",'Ρυθμίσεις'!$B$6,0)</f>
        <v>0</v>
      </c>
      <c r="J119" s="22">
        <f>H119+IF(OR(G119="Άδεια",G119="Αναρρωτική",G119="Γιατρός",G119="Ρεπό",G119="Υπηρεσιακό ταξίδι"),I119,IF(G119="Μισή μέρα άδεια",I119/2,0))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IF(YEAR(DATE('Ρυθμίσεις'!$B$5,1,1)+115)='Ρυθμίσεις'!$B$5,DATE('Ρυθμίσεις'!$B$5,1,1)+115,"")</f>
        <v>46503</v>
      </c>
      <c r="B120" s="19">
        <f>A120</f>
        <v>46503</v>
      </c>
      <c r="C120" s="20" t="str">
        <f>IF(A120="","",IF(COUNTIF('Αργίες'!$A$5:$A$88,A120)&gt;0,"Αργία",IF(WEEKDAY(A120,2)&gt;5,"Σαββατοκύριακο","Εργάσιμη")))</f>
        <v>Εργάσιμη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IF(C120="Εργάσιμη",'Ρυθμίσεις'!$B$6,0)</f>
        <v>8</v>
      </c>
      <c r="J120" s="22">
        <f>H120+IF(OR(G120="Άδεια",G120="Αναρρωτική",G120="Γιατρός",G120="Ρεπό",G120="Υπηρεσιακό ταξίδι"),I120,IF(G120="Μισή μέρα άδεια",I120/2,0))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IF(YEAR(DATE('Ρυθμίσεις'!$B$5,1,1)+116)='Ρυθμίσεις'!$B$5,DATE('Ρυθμίσεις'!$B$5,1,1)+116,"")</f>
        <v>46504</v>
      </c>
      <c r="B121" s="19">
        <f>A121</f>
        <v>46504</v>
      </c>
      <c r="C121" s="20" t="str">
        <f>IF(A121="","",IF(COUNTIF('Αργίες'!$A$5:$A$88,A121)&gt;0,"Αργία",IF(WEEKDAY(A121,2)&gt;5,"Σαββατοκύριακο","Εργάσιμη")))</f>
        <v>Εργάσιμη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IF(C121="Εργάσιμη",'Ρυθμίσεις'!$B$6,0)</f>
        <v>8</v>
      </c>
      <c r="J121" s="22">
        <f>H121+IF(OR(G121="Άδεια",G121="Αναρρωτική",G121="Γιατρός",G121="Ρεπό",G121="Υπηρεσιακό ταξίδι"),I121,IF(G121="Μισή μέρα άδεια",I121/2,0))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IF(YEAR(DATE('Ρυθμίσεις'!$B$5,1,1)+117)='Ρυθμίσεις'!$B$5,DATE('Ρυθμίσεις'!$B$5,1,1)+117,"")</f>
        <v>46505</v>
      </c>
      <c r="B122" s="19">
        <f>A122</f>
        <v>46505</v>
      </c>
      <c r="C122" s="20" t="str">
        <f>IF(A122="","",IF(COUNTIF('Αργίες'!$A$5:$A$88,A122)&gt;0,"Αργία",IF(WEEKDAY(A122,2)&gt;5,"Σαββατοκύριακο","Εργάσιμη")))</f>
        <v>Εργάσιμη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IF(C122="Εργάσιμη",'Ρυθμίσεις'!$B$6,0)</f>
        <v>8</v>
      </c>
      <c r="J122" s="22">
        <f>H122+IF(OR(G122="Άδεια",G122="Αναρρωτική",G122="Γιατρός",G122="Ρεπό",G122="Υπηρεσιακό ταξίδι"),I122,IF(G122="Μισή μέρα άδεια",I122/2,0))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IF(YEAR(DATE('Ρυθμίσεις'!$B$5,1,1)+118)='Ρυθμίσεις'!$B$5,DATE('Ρυθμίσεις'!$B$5,1,1)+118,"")</f>
        <v>46506</v>
      </c>
      <c r="B123" s="19">
        <f>A123</f>
        <v>46506</v>
      </c>
      <c r="C123" s="20" t="str">
        <f>IF(A123="","",IF(COUNTIF('Αργίες'!$A$5:$A$88,A123)&gt;0,"Αργία",IF(WEEKDAY(A123,2)&gt;5,"Σαββατοκύριακο","Εργάσιμη")))</f>
        <v>Εργάσιμη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IF(C123="Εργάσιμη",'Ρυθμίσεις'!$B$6,0)</f>
        <v>8</v>
      </c>
      <c r="J123" s="22">
        <f>H123+IF(OR(G123="Άδεια",G123="Αναρρωτική",G123="Γιατρός",G123="Ρεπό",G123="Υπηρεσιακό ταξίδι"),I123,IF(G123="Μισή μέρα άδεια",I123/2,0))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IF(YEAR(DATE('Ρυθμίσεις'!$B$5,1,1)+119)='Ρυθμίσεις'!$B$5,DATE('Ρυθμίσεις'!$B$5,1,1)+119,"")</f>
        <v>46507</v>
      </c>
      <c r="B124" s="19">
        <f>A124</f>
        <v>46507</v>
      </c>
      <c r="C124" s="20" t="str">
        <f>IF(A124="","",IF(COUNTIF('Αργίες'!$A$5:$A$88,A124)&gt;0,"Αργία",IF(WEEKDAY(A124,2)&gt;5,"Σαββατοκύριακο","Εργάσιμη")))</f>
        <v>Αργία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IF(C124="Εργάσιμη",'Ρυθμίσεις'!$B$6,0)</f>
        <v>0</v>
      </c>
      <c r="J124" s="22">
        <f>H124+IF(OR(G124="Άδεια",G124="Αναρρωτική",G124="Γιατρός",G124="Ρεπό",G124="Υπηρεσιακό ταξίδι"),I124,IF(G124="Μισή μέρα άδεια",I124/2,0))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IF(YEAR(DATE('Ρυθμίσεις'!$B$5,1,1)+120)='Ρυθμίσεις'!$B$5,DATE('Ρυθμίσεις'!$B$5,1,1)+120,"")</f>
        <v>46508</v>
      </c>
      <c r="B125" s="19">
        <f>A125</f>
        <v>46508</v>
      </c>
      <c r="C125" s="20" t="str">
        <f>IF(A125="","",IF(COUNTIF('Αργίες'!$A$5:$A$88,A125)&gt;0,"Αργία",IF(WEEKDAY(A125,2)&gt;5,"Σαββατοκύριακο","Εργάσιμη")))</f>
        <v>Αργία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IF(C125="Εργάσιμη",'Ρυθμίσεις'!$B$6,0)</f>
        <v>0</v>
      </c>
      <c r="J125" s="22">
        <f>H125+IF(OR(G125="Άδεια",G125="Αναρρωτική",G125="Γιατρός",G125="Ρεπό",G125="Υπηρεσιακό ταξίδι"),I125,IF(G125="Μισή μέρα άδεια",I125/2,0))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IF(YEAR(DATE('Ρυθμίσεις'!$B$5,1,1)+121)='Ρυθμίσεις'!$B$5,DATE('Ρυθμίσεις'!$B$5,1,1)+121,"")</f>
        <v>46509</v>
      </c>
      <c r="B126" s="19">
        <f>A126</f>
        <v>46509</v>
      </c>
      <c r="C126" s="20" t="str">
        <f>IF(A126="","",IF(COUNTIF('Αργίες'!$A$5:$A$88,A126)&gt;0,"Αργία",IF(WEEKDAY(A126,2)&gt;5,"Σαββατοκύριακο","Εργάσιμη")))</f>
        <v>Σαββατοκύριακο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IF(C126="Εργάσιμη",'Ρυθμίσεις'!$B$6,0)</f>
        <v>0</v>
      </c>
      <c r="J126" s="22">
        <f>H126+IF(OR(G126="Άδεια",G126="Αναρρωτική",G126="Γιατρός",G126="Ρεπό",G126="Υπηρεσιακό ταξίδι"),I126,IF(G126="Μισή μέρα άδεια",I126/2,0))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IF(YEAR(DATE('Ρυθμίσεις'!$B$5,1,1)+122)='Ρυθμίσεις'!$B$5,DATE('Ρυθμίσεις'!$B$5,1,1)+122,"")</f>
        <v>46510</v>
      </c>
      <c r="B127" s="19">
        <f>A127</f>
        <v>46510</v>
      </c>
      <c r="C127" s="20" t="str">
        <f>IF(A127="","",IF(COUNTIF('Αργίες'!$A$5:$A$88,A127)&gt;0,"Αργία",IF(WEEKDAY(A127,2)&gt;5,"Σαββατοκύριακο","Εργάσιμη")))</f>
        <v>Αργία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IF(C127="Εργάσιμη",'Ρυθμίσεις'!$B$6,0)</f>
        <v>0</v>
      </c>
      <c r="J127" s="22">
        <f>H127+IF(OR(G127="Άδεια",G127="Αναρρωτική",G127="Γιατρός",G127="Ρεπό",G127="Υπηρεσιακό ταξίδι"),I127,IF(G127="Μισή μέρα άδεια",I127/2,0))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IF(YEAR(DATE('Ρυθμίσεις'!$B$5,1,1)+123)='Ρυθμίσεις'!$B$5,DATE('Ρυθμίσεις'!$B$5,1,1)+123,"")</f>
        <v>46511</v>
      </c>
      <c r="B128" s="19">
        <f>A128</f>
        <v>46511</v>
      </c>
      <c r="C128" s="20" t="str">
        <f>IF(A128="","",IF(COUNTIF('Αργίες'!$A$5:$A$88,A128)&gt;0,"Αργία",IF(WEEKDAY(A128,2)&gt;5,"Σαββατοκύριακο","Εργάσιμη")))</f>
        <v>Εργάσιμη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IF(C128="Εργάσιμη",'Ρυθμίσεις'!$B$6,0)</f>
        <v>8</v>
      </c>
      <c r="J128" s="22">
        <f>H128+IF(OR(G128="Άδεια",G128="Αναρρωτική",G128="Γιατρός",G128="Ρεπό",G128="Υπηρεσιακό ταξίδι"),I128,IF(G128="Μισή μέρα άδεια",I128/2,0))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IF(YEAR(DATE('Ρυθμίσεις'!$B$5,1,1)+124)='Ρυθμίσεις'!$B$5,DATE('Ρυθμίσεις'!$B$5,1,1)+124,"")</f>
        <v>46512</v>
      </c>
      <c r="B129" s="19">
        <f>A129</f>
        <v>46512</v>
      </c>
      <c r="C129" s="20" t="str">
        <f>IF(A129="","",IF(COUNTIF('Αργίες'!$A$5:$A$88,A129)&gt;0,"Αργία",IF(WEEKDAY(A129,2)&gt;5,"Σαββατοκύριακο","Εργάσιμη")))</f>
        <v>Εργάσιμη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IF(C129="Εργάσιμη",'Ρυθμίσεις'!$B$6,0)</f>
        <v>8</v>
      </c>
      <c r="J129" s="22">
        <f>H129+IF(OR(G129="Άδεια",G129="Αναρρωτική",G129="Γιατρός",G129="Ρεπό",G129="Υπηρεσιακό ταξίδι"),I129,IF(G129="Μισή μέρα άδεια",I129/2,0))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IF(YEAR(DATE('Ρυθμίσεις'!$B$5,1,1)+125)='Ρυθμίσεις'!$B$5,DATE('Ρυθμίσεις'!$B$5,1,1)+125,"")</f>
        <v>46513</v>
      </c>
      <c r="B130" s="19">
        <f>A130</f>
        <v>46513</v>
      </c>
      <c r="C130" s="20" t="str">
        <f>IF(A130="","",IF(COUNTIF('Αργίες'!$A$5:$A$88,A130)&gt;0,"Αργία",IF(WEEKDAY(A130,2)&gt;5,"Σαββατοκύριακο","Εργάσιμη")))</f>
        <v>Εργάσιμη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IF(C130="Εργάσιμη",'Ρυθμίσεις'!$B$6,0)</f>
        <v>8</v>
      </c>
      <c r="J130" s="22">
        <f>H130+IF(OR(G130="Άδεια",G130="Αναρρωτική",G130="Γιατρός",G130="Ρεπό",G130="Υπηρεσιακό ταξίδι"),I130,IF(G130="Μισή μέρα άδεια",I130/2,0))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IF(YEAR(DATE('Ρυθμίσεις'!$B$5,1,1)+126)='Ρυθμίσεις'!$B$5,DATE('Ρυθμίσεις'!$B$5,1,1)+126,"")</f>
        <v>46514</v>
      </c>
      <c r="B131" s="19">
        <f>A131</f>
        <v>46514</v>
      </c>
      <c r="C131" s="20" t="str">
        <f>IF(A131="","",IF(COUNTIF('Αργίες'!$A$5:$A$88,A131)&gt;0,"Αργία",IF(WEEKDAY(A131,2)&gt;5,"Σαββατοκύριακο","Εργάσιμη")))</f>
        <v>Εργάσιμη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IF(C131="Εργάσιμη",'Ρυθμίσεις'!$B$6,0)</f>
        <v>8</v>
      </c>
      <c r="J131" s="22">
        <f>H131+IF(OR(G131="Άδεια",G131="Αναρρωτική",G131="Γιατρός",G131="Ρεπό",G131="Υπηρεσιακό ταξίδι"),I131,IF(G131="Μισή μέρα άδεια",I131/2,0))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IF(YEAR(DATE('Ρυθμίσεις'!$B$5,1,1)+127)='Ρυθμίσεις'!$B$5,DATE('Ρυθμίσεις'!$B$5,1,1)+127,"")</f>
        <v>46515</v>
      </c>
      <c r="B132" s="19">
        <f>A132</f>
        <v>46515</v>
      </c>
      <c r="C132" s="20" t="str">
        <f>IF(A132="","",IF(COUNTIF('Αργίες'!$A$5:$A$88,A132)&gt;0,"Αργία",IF(WEEKDAY(A132,2)&gt;5,"Σαββατοκύριακο","Εργάσιμη")))</f>
        <v>Σαββατοκύριακο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IF(C132="Εργάσιμη",'Ρυθμίσεις'!$B$6,0)</f>
        <v>0</v>
      </c>
      <c r="J132" s="22">
        <f>H132+IF(OR(G132="Άδεια",G132="Αναρρωτική",G132="Γιατρός",G132="Ρεπό",G132="Υπηρεσιακό ταξίδι"),I132,IF(G132="Μισή μέρα άδεια",I132/2,0))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IF(YEAR(DATE('Ρυθμίσεις'!$B$5,1,1)+128)='Ρυθμίσεις'!$B$5,DATE('Ρυθμίσεις'!$B$5,1,1)+128,"")</f>
        <v>46516</v>
      </c>
      <c r="B133" s="19">
        <f>A133</f>
        <v>46516</v>
      </c>
      <c r="C133" s="20" t="str">
        <f>IF(A133="","",IF(COUNTIF('Αργίες'!$A$5:$A$88,A133)&gt;0,"Αργία",IF(WEEKDAY(A133,2)&gt;5,"Σαββατοκύριακο","Εργάσιμη")))</f>
        <v>Σαββατοκύριακο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IF(C133="Εργάσιμη",'Ρυθμίσεις'!$B$6,0)</f>
        <v>0</v>
      </c>
      <c r="J133" s="22">
        <f>H133+IF(OR(G133="Άδεια",G133="Αναρρωτική",G133="Γιατρός",G133="Ρεπό",G133="Υπηρεσιακό ταξίδι"),I133,IF(G133="Μισή μέρα άδεια",I133/2,0))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IF(YEAR(DATE('Ρυθμίσεις'!$B$5,1,1)+129)='Ρυθμίσεις'!$B$5,DATE('Ρυθμίσεις'!$B$5,1,1)+129,"")</f>
        <v>46517</v>
      </c>
      <c r="B134" s="19">
        <f>A134</f>
        <v>46517</v>
      </c>
      <c r="C134" s="20" t="str">
        <f>IF(A134="","",IF(COUNTIF('Αργίες'!$A$5:$A$88,A134)&gt;0,"Αργία",IF(WEEKDAY(A134,2)&gt;5,"Σαββατοκύριακο","Εργάσιμη")))</f>
        <v>Εργάσιμη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IF(C134="Εργάσιμη",'Ρυθμίσεις'!$B$6,0)</f>
        <v>8</v>
      </c>
      <c r="J134" s="22">
        <f>H134+IF(OR(G134="Άδεια",G134="Αναρρωτική",G134="Γιατρός",G134="Ρεπό",G134="Υπηρεσιακό ταξίδι"),I134,IF(G134="Μισή μέρα άδεια",I134/2,0))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IF(YEAR(DATE('Ρυθμίσεις'!$B$5,1,1)+130)='Ρυθμίσεις'!$B$5,DATE('Ρυθμίσεις'!$B$5,1,1)+130,"")</f>
        <v>46518</v>
      </c>
      <c r="B135" s="19">
        <f>A135</f>
        <v>46518</v>
      </c>
      <c r="C135" s="20" t="str">
        <f>IF(A135="","",IF(COUNTIF('Αργίες'!$A$5:$A$88,A135)&gt;0,"Αργία",IF(WEEKDAY(A135,2)&gt;5,"Σαββατοκύριακο","Εργάσιμη")))</f>
        <v>Εργάσιμη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IF(C135="Εργάσιμη",'Ρυθμίσεις'!$B$6,0)</f>
        <v>8</v>
      </c>
      <c r="J135" s="22">
        <f>H135+IF(OR(G135="Άδεια",G135="Αναρρωτική",G135="Γιατρός",G135="Ρεπό",G135="Υπηρεσιακό ταξίδι"),I135,IF(G135="Μισή μέρα άδεια",I135/2,0))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IF(YEAR(DATE('Ρυθμίσεις'!$B$5,1,1)+131)='Ρυθμίσεις'!$B$5,DATE('Ρυθμίσεις'!$B$5,1,1)+131,"")</f>
        <v>46519</v>
      </c>
      <c r="B136" s="19">
        <f>A136</f>
        <v>46519</v>
      </c>
      <c r="C136" s="20" t="str">
        <f>IF(A136="","",IF(COUNTIF('Αργίες'!$A$5:$A$88,A136)&gt;0,"Αργία",IF(WEEKDAY(A136,2)&gt;5,"Σαββατοκύριακο","Εργάσιμη")))</f>
        <v>Εργάσιμη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IF(C136="Εργάσιμη",'Ρυθμίσεις'!$B$6,0)</f>
        <v>8</v>
      </c>
      <c r="J136" s="22">
        <f>H136+IF(OR(G136="Άδεια",G136="Αναρρωτική",G136="Γιατρός",G136="Ρεπό",G136="Υπηρεσιακό ταξίδι"),I136,IF(G136="Μισή μέρα άδεια",I136/2,0))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IF(YEAR(DATE('Ρυθμίσεις'!$B$5,1,1)+132)='Ρυθμίσεις'!$B$5,DATE('Ρυθμίσεις'!$B$5,1,1)+132,"")</f>
        <v>46520</v>
      </c>
      <c r="B137" s="19">
        <f>A137</f>
        <v>46520</v>
      </c>
      <c r="C137" s="20" t="str">
        <f>IF(A137="","",IF(COUNTIF('Αργίες'!$A$5:$A$88,A137)&gt;0,"Αργία",IF(WEEKDAY(A137,2)&gt;5,"Σαββατοκύριακο","Εργάσιμη")))</f>
        <v>Εργάσιμη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IF(C137="Εργάσιμη",'Ρυθμίσεις'!$B$6,0)</f>
        <v>8</v>
      </c>
      <c r="J137" s="22">
        <f>H137+IF(OR(G137="Άδεια",G137="Αναρρωτική",G137="Γιατρός",G137="Ρεπό",G137="Υπηρεσιακό ταξίδι"),I137,IF(G137="Μισή μέρα άδεια",I137/2,0))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IF(YEAR(DATE('Ρυθμίσεις'!$B$5,1,1)+133)='Ρυθμίσεις'!$B$5,DATE('Ρυθμίσεις'!$B$5,1,1)+133,"")</f>
        <v>46521</v>
      </c>
      <c r="B138" s="19">
        <f>A138</f>
        <v>46521</v>
      </c>
      <c r="C138" s="20" t="str">
        <f>IF(A138="","",IF(COUNTIF('Αργίες'!$A$5:$A$88,A138)&gt;0,"Αργία",IF(WEEKDAY(A138,2)&gt;5,"Σαββατοκύριακο","Εργάσιμη")))</f>
        <v>Εργάσιμη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IF(C138="Εργάσιμη",'Ρυθμίσεις'!$B$6,0)</f>
        <v>8</v>
      </c>
      <c r="J138" s="22">
        <f>H138+IF(OR(G138="Άδεια",G138="Αναρρωτική",G138="Γιατρός",G138="Ρεπό",G138="Υπηρεσιακό ταξίδι"),I138,IF(G138="Μισή μέρα άδεια",I138/2,0))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IF(YEAR(DATE('Ρυθμίσεις'!$B$5,1,1)+134)='Ρυθμίσεις'!$B$5,DATE('Ρυθμίσεις'!$B$5,1,1)+134,"")</f>
        <v>46522</v>
      </c>
      <c r="B139" s="19">
        <f>A139</f>
        <v>46522</v>
      </c>
      <c r="C139" s="20" t="str">
        <f>IF(A139="","",IF(COUNTIF('Αργίες'!$A$5:$A$88,A139)&gt;0,"Αργία",IF(WEEKDAY(A139,2)&gt;5,"Σαββατοκύριακο","Εργάσιμη")))</f>
        <v>Σαββατοκύριακο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IF(C139="Εργάσιμη",'Ρυθμίσεις'!$B$6,0)</f>
        <v>0</v>
      </c>
      <c r="J139" s="22">
        <f>H139+IF(OR(G139="Άδεια",G139="Αναρρωτική",G139="Γιατρός",G139="Ρεπό",G139="Υπηρεσιακό ταξίδι"),I139,IF(G139="Μισή μέρα άδεια",I139/2,0))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IF(YEAR(DATE('Ρυθμίσεις'!$B$5,1,1)+135)='Ρυθμίσεις'!$B$5,DATE('Ρυθμίσεις'!$B$5,1,1)+135,"")</f>
        <v>46523</v>
      </c>
      <c r="B140" s="19">
        <f>A140</f>
        <v>46523</v>
      </c>
      <c r="C140" s="20" t="str">
        <f>IF(A140="","",IF(COUNTIF('Αργίες'!$A$5:$A$88,A140)&gt;0,"Αργία",IF(WEEKDAY(A140,2)&gt;5,"Σαββατοκύριακο","Εργάσιμη")))</f>
        <v>Σαββατοκύριακο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IF(C140="Εργάσιμη",'Ρυθμίσεις'!$B$6,0)</f>
        <v>0</v>
      </c>
      <c r="J140" s="22">
        <f>H140+IF(OR(G140="Άδεια",G140="Αναρρωτική",G140="Γιατρός",G140="Ρεπό",G140="Υπηρεσιακό ταξίδι"),I140,IF(G140="Μισή μέρα άδεια",I140/2,0))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IF(YEAR(DATE('Ρυθμίσεις'!$B$5,1,1)+136)='Ρυθμίσεις'!$B$5,DATE('Ρυθμίσεις'!$B$5,1,1)+136,"")</f>
        <v>46524</v>
      </c>
      <c r="B141" s="19">
        <f>A141</f>
        <v>46524</v>
      </c>
      <c r="C141" s="20" t="str">
        <f>IF(A141="","",IF(COUNTIF('Αργίες'!$A$5:$A$88,A141)&gt;0,"Αργία",IF(WEEKDAY(A141,2)&gt;5,"Σαββατοκύριακο","Εργάσιμη")))</f>
        <v>Εργάσιμη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IF(C141="Εργάσιμη",'Ρυθμίσεις'!$B$6,0)</f>
        <v>8</v>
      </c>
      <c r="J141" s="22">
        <f>H141+IF(OR(G141="Άδεια",G141="Αναρρωτική",G141="Γιατρός",G141="Ρεπό",G141="Υπηρεσιακό ταξίδι"),I141,IF(G141="Μισή μέρα άδεια",I141/2,0))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IF(YEAR(DATE('Ρυθμίσεις'!$B$5,1,1)+137)='Ρυθμίσεις'!$B$5,DATE('Ρυθμίσεις'!$B$5,1,1)+137,"")</f>
        <v>46525</v>
      </c>
      <c r="B142" s="19">
        <f>A142</f>
        <v>46525</v>
      </c>
      <c r="C142" s="20" t="str">
        <f>IF(A142="","",IF(COUNTIF('Αργίες'!$A$5:$A$88,A142)&gt;0,"Αργία",IF(WEEKDAY(A142,2)&gt;5,"Σαββατοκύριακο","Εργάσιμη")))</f>
        <v>Εργάσιμη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IF(C142="Εργάσιμη",'Ρυθμίσεις'!$B$6,0)</f>
        <v>8</v>
      </c>
      <c r="J142" s="22">
        <f>H142+IF(OR(G142="Άδεια",G142="Αναρρωτική",G142="Γιατρός",G142="Ρεπό",G142="Υπηρεσιακό ταξίδι"),I142,IF(G142="Μισή μέρα άδεια",I142/2,0))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IF(YEAR(DATE('Ρυθμίσεις'!$B$5,1,1)+138)='Ρυθμίσεις'!$B$5,DATE('Ρυθμίσεις'!$B$5,1,1)+138,"")</f>
        <v>46526</v>
      </c>
      <c r="B143" s="19">
        <f>A143</f>
        <v>46526</v>
      </c>
      <c r="C143" s="20" t="str">
        <f>IF(A143="","",IF(COUNTIF('Αργίες'!$A$5:$A$88,A143)&gt;0,"Αργία",IF(WEEKDAY(A143,2)&gt;5,"Σαββατοκύριακο","Εργάσιμη")))</f>
        <v>Εργάσιμη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IF(C143="Εργάσιμη",'Ρυθμίσεις'!$B$6,0)</f>
        <v>8</v>
      </c>
      <c r="J143" s="22">
        <f>H143+IF(OR(G143="Άδεια",G143="Αναρρωτική",G143="Γιατρός",G143="Ρεπό",G143="Υπηρεσιακό ταξίδι"),I143,IF(G143="Μισή μέρα άδεια",I143/2,0))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IF(YEAR(DATE('Ρυθμίσεις'!$B$5,1,1)+139)='Ρυθμίσεις'!$B$5,DATE('Ρυθμίσεις'!$B$5,1,1)+139,"")</f>
        <v>46527</v>
      </c>
      <c r="B144" s="19">
        <f>A144</f>
        <v>46527</v>
      </c>
      <c r="C144" s="20" t="str">
        <f>IF(A144="","",IF(COUNTIF('Αργίες'!$A$5:$A$88,A144)&gt;0,"Αργία",IF(WEEKDAY(A144,2)&gt;5,"Σαββατοκύριακο","Εργάσιμη")))</f>
        <v>Εργάσιμη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IF(C144="Εργάσιμη",'Ρυθμίσεις'!$B$6,0)</f>
        <v>8</v>
      </c>
      <c r="J144" s="22">
        <f>H144+IF(OR(G144="Άδεια",G144="Αναρρωτική",G144="Γιατρός",G144="Ρεπό",G144="Υπηρεσιακό ταξίδι"),I144,IF(G144="Μισή μέρα άδεια",I144/2,0))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IF(YEAR(DATE('Ρυθμίσεις'!$B$5,1,1)+140)='Ρυθμίσεις'!$B$5,DATE('Ρυθμίσεις'!$B$5,1,1)+140,"")</f>
        <v>46528</v>
      </c>
      <c r="B145" s="19">
        <f>A145</f>
        <v>46528</v>
      </c>
      <c r="C145" s="20" t="str">
        <f>IF(A145="","",IF(COUNTIF('Αργίες'!$A$5:$A$88,A145)&gt;0,"Αργία",IF(WEEKDAY(A145,2)&gt;5,"Σαββατοκύριακο","Εργάσιμη")))</f>
        <v>Εργάσιμη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IF(C145="Εργάσιμη",'Ρυθμίσεις'!$B$6,0)</f>
        <v>8</v>
      </c>
      <c r="J145" s="22">
        <f>H145+IF(OR(G145="Άδεια",G145="Αναρρωτική",G145="Γιατρός",G145="Ρεπό",G145="Υπηρεσιακό ταξίδι"),I145,IF(G145="Μισή μέρα άδεια",I145/2,0))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IF(YEAR(DATE('Ρυθμίσεις'!$B$5,1,1)+141)='Ρυθμίσεις'!$B$5,DATE('Ρυθμίσεις'!$B$5,1,1)+141,"")</f>
        <v>46529</v>
      </c>
      <c r="B146" s="19">
        <f>A146</f>
        <v>46529</v>
      </c>
      <c r="C146" s="20" t="str">
        <f>IF(A146="","",IF(COUNTIF('Αργίες'!$A$5:$A$88,A146)&gt;0,"Αργία",IF(WEEKDAY(A146,2)&gt;5,"Σαββατοκύριακο","Εργάσιμη")))</f>
        <v>Σαββατοκύριακο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IF(C146="Εργάσιμη",'Ρυθμίσεις'!$B$6,0)</f>
        <v>0</v>
      </c>
      <c r="J146" s="22">
        <f>H146+IF(OR(G146="Άδεια",G146="Αναρρωτική",G146="Γιατρός",G146="Ρεπό",G146="Υπηρεσιακό ταξίδι"),I146,IF(G146="Μισή μέρα άδεια",I146/2,0))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IF(YEAR(DATE('Ρυθμίσεις'!$B$5,1,1)+142)='Ρυθμίσεις'!$B$5,DATE('Ρυθμίσεις'!$B$5,1,1)+142,"")</f>
        <v>46530</v>
      </c>
      <c r="B147" s="19">
        <f>A147</f>
        <v>46530</v>
      </c>
      <c r="C147" s="20" t="str">
        <f>IF(A147="","",IF(COUNTIF('Αργίες'!$A$5:$A$88,A147)&gt;0,"Αργία",IF(WEEKDAY(A147,2)&gt;5,"Σαββατοκύριακο","Εργάσιμη")))</f>
        <v>Σαββατοκύριακο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IF(C147="Εργάσιμη",'Ρυθμίσεις'!$B$6,0)</f>
        <v>0</v>
      </c>
      <c r="J147" s="22">
        <f>H147+IF(OR(G147="Άδεια",G147="Αναρρωτική",G147="Γιατρός",G147="Ρεπό",G147="Υπηρεσιακό ταξίδι"),I147,IF(G147="Μισή μέρα άδεια",I147/2,0))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IF(YEAR(DATE('Ρυθμίσεις'!$B$5,1,1)+143)='Ρυθμίσεις'!$B$5,DATE('Ρυθμίσεις'!$B$5,1,1)+143,"")</f>
        <v>46531</v>
      </c>
      <c r="B148" s="19">
        <f>A148</f>
        <v>46531</v>
      </c>
      <c r="C148" s="20" t="str">
        <f>IF(A148="","",IF(COUNTIF('Αργίες'!$A$5:$A$88,A148)&gt;0,"Αργία",IF(WEEKDAY(A148,2)&gt;5,"Σαββατοκύριακο","Εργάσιμη")))</f>
        <v>Εργάσιμη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IF(C148="Εργάσιμη",'Ρυθμίσεις'!$B$6,0)</f>
        <v>8</v>
      </c>
      <c r="J148" s="22">
        <f>H148+IF(OR(G148="Άδεια",G148="Αναρρωτική",G148="Γιατρός",G148="Ρεπό",G148="Υπηρεσιακό ταξίδι"),I148,IF(G148="Μισή μέρα άδεια",I148/2,0))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IF(YEAR(DATE('Ρυθμίσεις'!$B$5,1,1)+144)='Ρυθμίσεις'!$B$5,DATE('Ρυθμίσεις'!$B$5,1,1)+144,"")</f>
        <v>46532</v>
      </c>
      <c r="B149" s="19">
        <f>A149</f>
        <v>46532</v>
      </c>
      <c r="C149" s="20" t="str">
        <f>IF(A149="","",IF(COUNTIF('Αργίες'!$A$5:$A$88,A149)&gt;0,"Αργία",IF(WEEKDAY(A149,2)&gt;5,"Σαββατοκύριακο","Εργάσιμη")))</f>
        <v>Εργάσιμη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IF(C149="Εργάσιμη",'Ρυθμίσεις'!$B$6,0)</f>
        <v>8</v>
      </c>
      <c r="J149" s="22">
        <f>H149+IF(OR(G149="Άδεια",G149="Αναρρωτική",G149="Γιατρός",G149="Ρεπό",G149="Υπηρεσιακό ταξίδι"),I149,IF(G149="Μισή μέρα άδεια",I149/2,0))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IF(YEAR(DATE('Ρυθμίσεις'!$B$5,1,1)+145)='Ρυθμίσεις'!$B$5,DATE('Ρυθμίσεις'!$B$5,1,1)+145,"")</f>
        <v>46533</v>
      </c>
      <c r="B150" s="19">
        <f>A150</f>
        <v>46533</v>
      </c>
      <c r="C150" s="20" t="str">
        <f>IF(A150="","",IF(COUNTIF('Αργίες'!$A$5:$A$88,A150)&gt;0,"Αργία",IF(WEEKDAY(A150,2)&gt;5,"Σαββατοκύριακο","Εργάσιμη")))</f>
        <v>Εργάσιμη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IF(C150="Εργάσιμη",'Ρυθμίσεις'!$B$6,0)</f>
        <v>8</v>
      </c>
      <c r="J150" s="22">
        <f>H150+IF(OR(G150="Άδεια",G150="Αναρρωτική",G150="Γιατρός",G150="Ρεπό",G150="Υπηρεσιακό ταξίδι"),I150,IF(G150="Μισή μέρα άδεια",I150/2,0))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IF(YEAR(DATE('Ρυθμίσεις'!$B$5,1,1)+146)='Ρυθμίσεις'!$B$5,DATE('Ρυθμίσεις'!$B$5,1,1)+146,"")</f>
        <v>46534</v>
      </c>
      <c r="B151" s="19">
        <f>A151</f>
        <v>46534</v>
      </c>
      <c r="C151" s="20" t="str">
        <f>IF(A151="","",IF(COUNTIF('Αργίες'!$A$5:$A$88,A151)&gt;0,"Αργία",IF(WEEKDAY(A151,2)&gt;5,"Σαββατοκύριακο","Εργάσιμη")))</f>
        <v>Εργάσιμη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IF(C151="Εργάσιμη",'Ρυθμίσεις'!$B$6,0)</f>
        <v>8</v>
      </c>
      <c r="J151" s="22">
        <f>H151+IF(OR(G151="Άδεια",G151="Αναρρωτική",G151="Γιατρός",G151="Ρεπό",G151="Υπηρεσιακό ταξίδι"),I151,IF(G151="Μισή μέρα άδεια",I151/2,0))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IF(YEAR(DATE('Ρυθμίσεις'!$B$5,1,1)+147)='Ρυθμίσεις'!$B$5,DATE('Ρυθμίσεις'!$B$5,1,1)+147,"")</f>
        <v>46535</v>
      </c>
      <c r="B152" s="19">
        <f>A152</f>
        <v>46535</v>
      </c>
      <c r="C152" s="20" t="str">
        <f>IF(A152="","",IF(COUNTIF('Αργίες'!$A$5:$A$88,A152)&gt;0,"Αργία",IF(WEEKDAY(A152,2)&gt;5,"Σαββατοκύριακο","Εργάσιμη")))</f>
        <v>Εργάσιμη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IF(C152="Εργάσιμη",'Ρυθμίσεις'!$B$6,0)</f>
        <v>8</v>
      </c>
      <c r="J152" s="22">
        <f>H152+IF(OR(G152="Άδεια",G152="Αναρρωτική",G152="Γιατρός",G152="Ρεπό",G152="Υπηρεσιακό ταξίδι"),I152,IF(G152="Μισή μέρα άδεια",I152/2,0))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IF(YEAR(DATE('Ρυθμίσεις'!$B$5,1,1)+148)='Ρυθμίσεις'!$B$5,DATE('Ρυθμίσεις'!$B$5,1,1)+148,"")</f>
        <v>46536</v>
      </c>
      <c r="B153" s="19">
        <f>A153</f>
        <v>46536</v>
      </c>
      <c r="C153" s="20" t="str">
        <f>IF(A153="","",IF(COUNTIF('Αργίες'!$A$5:$A$88,A153)&gt;0,"Αργία",IF(WEEKDAY(A153,2)&gt;5,"Σαββατοκύριακο","Εργάσιμη")))</f>
        <v>Σαββατοκύριακο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IF(C153="Εργάσιμη",'Ρυθμίσεις'!$B$6,0)</f>
        <v>0</v>
      </c>
      <c r="J153" s="22">
        <f>H153+IF(OR(G153="Άδεια",G153="Αναρρωτική",G153="Γιατρός",G153="Ρεπό",G153="Υπηρεσιακό ταξίδι"),I153,IF(G153="Μισή μέρα άδεια",I153/2,0))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IF(YEAR(DATE('Ρυθμίσεις'!$B$5,1,1)+149)='Ρυθμίσεις'!$B$5,DATE('Ρυθμίσεις'!$B$5,1,1)+149,"")</f>
        <v>46537</v>
      </c>
      <c r="B154" s="19">
        <f>A154</f>
        <v>46537</v>
      </c>
      <c r="C154" s="20" t="str">
        <f>IF(A154="","",IF(COUNTIF('Αργίες'!$A$5:$A$88,A154)&gt;0,"Αργία",IF(WEEKDAY(A154,2)&gt;5,"Σαββατοκύριακο","Εργάσιμη")))</f>
        <v>Σαββατοκύριακο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IF(C154="Εργάσιμη",'Ρυθμίσεις'!$B$6,0)</f>
        <v>0</v>
      </c>
      <c r="J154" s="22">
        <f>H154+IF(OR(G154="Άδεια",G154="Αναρρωτική",G154="Γιατρός",G154="Ρεπό",G154="Υπηρεσιακό ταξίδι"),I154,IF(G154="Μισή μέρα άδεια",I154/2,0))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IF(YEAR(DATE('Ρυθμίσεις'!$B$5,1,1)+150)='Ρυθμίσεις'!$B$5,DATE('Ρυθμίσεις'!$B$5,1,1)+150,"")</f>
        <v>46538</v>
      </c>
      <c r="B155" s="19">
        <f>A155</f>
        <v>46538</v>
      </c>
      <c r="C155" s="20" t="str">
        <f>IF(A155="","",IF(COUNTIF('Αργίες'!$A$5:$A$88,A155)&gt;0,"Αργία",IF(WEEKDAY(A155,2)&gt;5,"Σαββατοκύριακο","Εργάσιμη")))</f>
        <v>Εργάσιμη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IF(C155="Εργάσιμη",'Ρυθμίσεις'!$B$6,0)</f>
        <v>8</v>
      </c>
      <c r="J155" s="22">
        <f>H155+IF(OR(G155="Άδεια",G155="Αναρρωτική",G155="Γιατρός",G155="Ρεπό",G155="Υπηρεσιακό ταξίδι"),I155,IF(G155="Μισή μέρα άδεια",I155/2,0))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IF(YEAR(DATE('Ρυθμίσεις'!$B$5,1,1)+151)='Ρυθμίσεις'!$B$5,DATE('Ρυθμίσεις'!$B$5,1,1)+151,"")</f>
        <v>46539</v>
      </c>
      <c r="B156" s="19">
        <f>A156</f>
        <v>46539</v>
      </c>
      <c r="C156" s="20" t="str">
        <f>IF(A156="","",IF(COUNTIF('Αργίες'!$A$5:$A$88,A156)&gt;0,"Αργία",IF(WEEKDAY(A156,2)&gt;5,"Σαββατοκύριακο","Εργάσιμη")))</f>
        <v>Εργάσιμη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IF(C156="Εργάσιμη",'Ρυθμίσεις'!$B$6,0)</f>
        <v>8</v>
      </c>
      <c r="J156" s="22">
        <f>H156+IF(OR(G156="Άδεια",G156="Αναρρωτική",G156="Γιατρός",G156="Ρεπό",G156="Υπηρεσιακό ταξίδι"),I156,IF(G156="Μισή μέρα άδεια",I156/2,0))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IF(YEAR(DATE('Ρυθμίσεις'!$B$5,1,1)+152)='Ρυθμίσεις'!$B$5,DATE('Ρυθμίσεις'!$B$5,1,1)+152,"")</f>
        <v>46540</v>
      </c>
      <c r="B157" s="19">
        <f>A157</f>
        <v>46540</v>
      </c>
      <c r="C157" s="20" t="str">
        <f>IF(A157="","",IF(COUNTIF('Αργίες'!$A$5:$A$88,A157)&gt;0,"Αργία",IF(WEEKDAY(A157,2)&gt;5,"Σαββατοκύριακο","Εργάσιμη")))</f>
        <v>Εργάσιμη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IF(C157="Εργάσιμη",'Ρυθμίσεις'!$B$6,0)</f>
        <v>8</v>
      </c>
      <c r="J157" s="22">
        <f>H157+IF(OR(G157="Άδεια",G157="Αναρρωτική",G157="Γιατρός",G157="Ρεπό",G157="Υπηρεσιακό ταξίδι"),I157,IF(G157="Μισή μέρα άδεια",I157/2,0))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IF(YEAR(DATE('Ρυθμίσεις'!$B$5,1,1)+153)='Ρυθμίσεις'!$B$5,DATE('Ρυθμίσεις'!$B$5,1,1)+153,"")</f>
        <v>46541</v>
      </c>
      <c r="B158" s="19">
        <f>A158</f>
        <v>46541</v>
      </c>
      <c r="C158" s="20" t="str">
        <f>IF(A158="","",IF(COUNTIF('Αργίες'!$A$5:$A$88,A158)&gt;0,"Αργία",IF(WEEKDAY(A158,2)&gt;5,"Σαββατοκύριακο","Εργάσιμη")))</f>
        <v>Εργάσιμη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IF(C158="Εργάσιμη",'Ρυθμίσεις'!$B$6,0)</f>
        <v>8</v>
      </c>
      <c r="J158" s="22">
        <f>H158+IF(OR(G158="Άδεια",G158="Αναρρωτική",G158="Γιατρός",G158="Ρεπό",G158="Υπηρεσιακό ταξίδι"),I158,IF(G158="Μισή μέρα άδεια",I158/2,0))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IF(YEAR(DATE('Ρυθμίσεις'!$B$5,1,1)+154)='Ρυθμίσεις'!$B$5,DATE('Ρυθμίσεις'!$B$5,1,1)+154,"")</f>
        <v>46542</v>
      </c>
      <c r="B159" s="19">
        <f>A159</f>
        <v>46542</v>
      </c>
      <c r="C159" s="20" t="str">
        <f>IF(A159="","",IF(COUNTIF('Αργίες'!$A$5:$A$88,A159)&gt;0,"Αργία",IF(WEEKDAY(A159,2)&gt;5,"Σαββατοκύριακο","Εργάσιμη")))</f>
        <v>Εργάσιμη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IF(C159="Εργάσιμη",'Ρυθμίσεις'!$B$6,0)</f>
        <v>8</v>
      </c>
      <c r="J159" s="22">
        <f>H159+IF(OR(G159="Άδεια",G159="Αναρρωτική",G159="Γιατρός",G159="Ρεπό",G159="Υπηρεσιακό ταξίδι"),I159,IF(G159="Μισή μέρα άδεια",I159/2,0))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IF(YEAR(DATE('Ρυθμίσεις'!$B$5,1,1)+155)='Ρυθμίσεις'!$B$5,DATE('Ρυθμίσεις'!$B$5,1,1)+155,"")</f>
        <v>46543</v>
      </c>
      <c r="B160" s="19">
        <f>A160</f>
        <v>46543</v>
      </c>
      <c r="C160" s="20" t="str">
        <f>IF(A160="","",IF(COUNTIF('Αργίες'!$A$5:$A$88,A160)&gt;0,"Αργία",IF(WEEKDAY(A160,2)&gt;5,"Σαββατοκύριακο","Εργάσιμη")))</f>
        <v>Σαββατοκύριακο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IF(C160="Εργάσιμη",'Ρυθμίσεις'!$B$6,0)</f>
        <v>0</v>
      </c>
      <c r="J160" s="22">
        <f>H160+IF(OR(G160="Άδεια",G160="Αναρρωτική",G160="Γιατρός",G160="Ρεπό",G160="Υπηρεσιακό ταξίδι"),I160,IF(G160="Μισή μέρα άδεια",I160/2,0))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IF(YEAR(DATE('Ρυθμίσεις'!$B$5,1,1)+156)='Ρυθμίσεις'!$B$5,DATE('Ρυθμίσεις'!$B$5,1,1)+156,"")</f>
        <v>46544</v>
      </c>
      <c r="B161" s="19">
        <f>A161</f>
        <v>46544</v>
      </c>
      <c r="C161" s="20" t="str">
        <f>IF(A161="","",IF(COUNTIF('Αργίες'!$A$5:$A$88,A161)&gt;0,"Αργία",IF(WEEKDAY(A161,2)&gt;5,"Σαββατοκύριακο","Εργάσιμη")))</f>
        <v>Σαββατοκύριακο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IF(C161="Εργάσιμη",'Ρυθμίσεις'!$B$6,0)</f>
        <v>0</v>
      </c>
      <c r="J161" s="22">
        <f>H161+IF(OR(G161="Άδεια",G161="Αναρρωτική",G161="Γιατρός",G161="Ρεπό",G161="Υπηρεσιακό ταξίδι"),I161,IF(G161="Μισή μέρα άδεια",I161/2,0))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IF(YEAR(DATE('Ρυθμίσεις'!$B$5,1,1)+157)='Ρυθμίσεις'!$B$5,DATE('Ρυθμίσεις'!$B$5,1,1)+157,"")</f>
        <v>46545</v>
      </c>
      <c r="B162" s="19">
        <f>A162</f>
        <v>46545</v>
      </c>
      <c r="C162" s="20" t="str">
        <f>IF(A162="","",IF(COUNTIF('Αργίες'!$A$5:$A$88,A162)&gt;0,"Αργία",IF(WEEKDAY(A162,2)&gt;5,"Σαββατοκύριακο","Εργάσιμη")))</f>
        <v>Εργάσιμη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IF(C162="Εργάσιμη",'Ρυθμίσεις'!$B$6,0)</f>
        <v>8</v>
      </c>
      <c r="J162" s="22">
        <f>H162+IF(OR(G162="Άδεια",G162="Αναρρωτική",G162="Γιατρός",G162="Ρεπό",G162="Υπηρεσιακό ταξίδι"),I162,IF(G162="Μισή μέρα άδεια",I162/2,0))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IF(YEAR(DATE('Ρυθμίσεις'!$B$5,1,1)+158)='Ρυθμίσεις'!$B$5,DATE('Ρυθμίσεις'!$B$5,1,1)+158,"")</f>
        <v>46546</v>
      </c>
      <c r="B163" s="19">
        <f>A163</f>
        <v>46546</v>
      </c>
      <c r="C163" s="20" t="str">
        <f>IF(A163="","",IF(COUNTIF('Αργίες'!$A$5:$A$88,A163)&gt;0,"Αργία",IF(WEEKDAY(A163,2)&gt;5,"Σαββατοκύριακο","Εργάσιμη")))</f>
        <v>Εργάσιμη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IF(C163="Εργάσιμη",'Ρυθμίσεις'!$B$6,0)</f>
        <v>8</v>
      </c>
      <c r="J163" s="22">
        <f>H163+IF(OR(G163="Άδεια",G163="Αναρρωτική",G163="Γιατρός",G163="Ρεπό",G163="Υπηρεσιακό ταξίδι"),I163,IF(G163="Μισή μέρα άδεια",I163/2,0))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IF(YEAR(DATE('Ρυθμίσεις'!$B$5,1,1)+159)='Ρυθμίσεις'!$B$5,DATE('Ρυθμίσεις'!$B$5,1,1)+159,"")</f>
        <v>46547</v>
      </c>
      <c r="B164" s="19">
        <f>A164</f>
        <v>46547</v>
      </c>
      <c r="C164" s="20" t="str">
        <f>IF(A164="","",IF(COUNTIF('Αργίες'!$A$5:$A$88,A164)&gt;0,"Αργία",IF(WEEKDAY(A164,2)&gt;5,"Σαββατοκύριακο","Εργάσιμη")))</f>
        <v>Εργάσιμη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IF(C164="Εργάσιμη",'Ρυθμίσεις'!$B$6,0)</f>
        <v>8</v>
      </c>
      <c r="J164" s="22">
        <f>H164+IF(OR(G164="Άδεια",G164="Αναρρωτική",G164="Γιατρός",G164="Ρεπό",G164="Υπηρεσιακό ταξίδι"),I164,IF(G164="Μισή μέρα άδεια",I164/2,0))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IF(YEAR(DATE('Ρυθμίσεις'!$B$5,1,1)+160)='Ρυθμίσεις'!$B$5,DATE('Ρυθμίσεις'!$B$5,1,1)+160,"")</f>
        <v>46548</v>
      </c>
      <c r="B165" s="19">
        <f>A165</f>
        <v>46548</v>
      </c>
      <c r="C165" s="20" t="str">
        <f>IF(A165="","",IF(COUNTIF('Αργίες'!$A$5:$A$88,A165)&gt;0,"Αργία",IF(WEEKDAY(A165,2)&gt;5,"Σαββατοκύριακο","Εργάσιμη")))</f>
        <v>Εργάσιμη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IF(C165="Εργάσιμη",'Ρυθμίσεις'!$B$6,0)</f>
        <v>8</v>
      </c>
      <c r="J165" s="22">
        <f>H165+IF(OR(G165="Άδεια",G165="Αναρρωτική",G165="Γιατρός",G165="Ρεπό",G165="Υπηρεσιακό ταξίδι"),I165,IF(G165="Μισή μέρα άδεια",I165/2,0))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IF(YEAR(DATE('Ρυθμίσεις'!$B$5,1,1)+161)='Ρυθμίσεις'!$B$5,DATE('Ρυθμίσεις'!$B$5,1,1)+161,"")</f>
        <v>46549</v>
      </c>
      <c r="B166" s="19">
        <f>A166</f>
        <v>46549</v>
      </c>
      <c r="C166" s="20" t="str">
        <f>IF(A166="","",IF(COUNTIF('Αργίες'!$A$5:$A$88,A166)&gt;0,"Αργία",IF(WEEKDAY(A166,2)&gt;5,"Σαββατοκύριακο","Εργάσιμη")))</f>
        <v>Εργάσιμη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IF(C166="Εργάσιμη",'Ρυθμίσεις'!$B$6,0)</f>
        <v>8</v>
      </c>
      <c r="J166" s="22">
        <f>H166+IF(OR(G166="Άδεια",G166="Αναρρωτική",G166="Γιατρός",G166="Ρεπό",G166="Υπηρεσιακό ταξίδι"),I166,IF(G166="Μισή μέρα άδεια",I166/2,0))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IF(YEAR(DATE('Ρυθμίσεις'!$B$5,1,1)+162)='Ρυθμίσεις'!$B$5,DATE('Ρυθμίσεις'!$B$5,1,1)+162,"")</f>
        <v>46550</v>
      </c>
      <c r="B167" s="19">
        <f>A167</f>
        <v>46550</v>
      </c>
      <c r="C167" s="20" t="str">
        <f>IF(A167="","",IF(COUNTIF('Αργίες'!$A$5:$A$88,A167)&gt;0,"Αργία",IF(WEEKDAY(A167,2)&gt;5,"Σαββατοκύριακο","Εργάσιμη")))</f>
        <v>Σαββατοκύριακο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IF(C167="Εργάσιμη",'Ρυθμίσεις'!$B$6,0)</f>
        <v>0</v>
      </c>
      <c r="J167" s="22">
        <f>H167+IF(OR(G167="Άδεια",G167="Αναρρωτική",G167="Γιατρός",G167="Ρεπό",G167="Υπηρεσιακό ταξίδι"),I167,IF(G167="Μισή μέρα άδεια",I167/2,0))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IF(YEAR(DATE('Ρυθμίσεις'!$B$5,1,1)+163)='Ρυθμίσεις'!$B$5,DATE('Ρυθμίσεις'!$B$5,1,1)+163,"")</f>
        <v>46551</v>
      </c>
      <c r="B168" s="19">
        <f>A168</f>
        <v>46551</v>
      </c>
      <c r="C168" s="20" t="str">
        <f>IF(A168="","",IF(COUNTIF('Αργίες'!$A$5:$A$88,A168)&gt;0,"Αργία",IF(WEEKDAY(A168,2)&gt;5,"Σαββατοκύριακο","Εργάσιμη")))</f>
        <v>Σαββατοκύριακο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IF(C168="Εργάσιμη",'Ρυθμίσεις'!$B$6,0)</f>
        <v>0</v>
      </c>
      <c r="J168" s="22">
        <f>H168+IF(OR(G168="Άδεια",G168="Αναρρωτική",G168="Γιατρός",G168="Ρεπό",G168="Υπηρεσιακό ταξίδι"),I168,IF(G168="Μισή μέρα άδεια",I168/2,0))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IF(YEAR(DATE('Ρυθμίσεις'!$B$5,1,1)+164)='Ρυθμίσεις'!$B$5,DATE('Ρυθμίσεις'!$B$5,1,1)+164,"")</f>
        <v>46552</v>
      </c>
      <c r="B169" s="19">
        <f>A169</f>
        <v>46552</v>
      </c>
      <c r="C169" s="20" t="str">
        <f>IF(A169="","",IF(COUNTIF('Αργίες'!$A$5:$A$88,A169)&gt;0,"Αργία",IF(WEEKDAY(A169,2)&gt;5,"Σαββατοκύριακο","Εργάσιμη")))</f>
        <v>Εργάσιμη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IF(C169="Εργάσιμη",'Ρυθμίσεις'!$B$6,0)</f>
        <v>8</v>
      </c>
      <c r="J169" s="22">
        <f>H169+IF(OR(G169="Άδεια",G169="Αναρρωτική",G169="Γιατρός",G169="Ρεπό",G169="Υπηρεσιακό ταξίδι"),I169,IF(G169="Μισή μέρα άδεια",I169/2,0))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IF(YEAR(DATE('Ρυθμίσεις'!$B$5,1,1)+165)='Ρυθμίσεις'!$B$5,DATE('Ρυθμίσεις'!$B$5,1,1)+165,"")</f>
        <v>46553</v>
      </c>
      <c r="B170" s="19">
        <f>A170</f>
        <v>46553</v>
      </c>
      <c r="C170" s="20" t="str">
        <f>IF(A170="","",IF(COUNTIF('Αργίες'!$A$5:$A$88,A170)&gt;0,"Αργία",IF(WEEKDAY(A170,2)&gt;5,"Σαββατοκύριακο","Εργάσιμη")))</f>
        <v>Εργάσιμη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IF(C170="Εργάσιμη",'Ρυθμίσεις'!$B$6,0)</f>
        <v>8</v>
      </c>
      <c r="J170" s="22">
        <f>H170+IF(OR(G170="Άδεια",G170="Αναρρωτική",G170="Γιατρός",G170="Ρεπό",G170="Υπηρεσιακό ταξίδι"),I170,IF(G170="Μισή μέρα άδεια",I170/2,0))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IF(YEAR(DATE('Ρυθμίσεις'!$B$5,1,1)+166)='Ρυθμίσεις'!$B$5,DATE('Ρυθμίσεις'!$B$5,1,1)+166,"")</f>
        <v>46554</v>
      </c>
      <c r="B171" s="19">
        <f>A171</f>
        <v>46554</v>
      </c>
      <c r="C171" s="20" t="str">
        <f>IF(A171="","",IF(COUNTIF('Αργίες'!$A$5:$A$88,A171)&gt;0,"Αργία",IF(WEEKDAY(A171,2)&gt;5,"Σαββατοκύριακο","Εργάσιμη")))</f>
        <v>Εργάσιμη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IF(C171="Εργάσιμη",'Ρυθμίσεις'!$B$6,0)</f>
        <v>8</v>
      </c>
      <c r="J171" s="22">
        <f>H171+IF(OR(G171="Άδεια",G171="Αναρρωτική",G171="Γιατρός",G171="Ρεπό",G171="Υπηρεσιακό ταξίδι"),I171,IF(G171="Μισή μέρα άδεια",I171/2,0))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IF(YEAR(DATE('Ρυθμίσεις'!$B$5,1,1)+167)='Ρυθμίσεις'!$B$5,DATE('Ρυθμίσεις'!$B$5,1,1)+167,"")</f>
        <v>46555</v>
      </c>
      <c r="B172" s="19">
        <f>A172</f>
        <v>46555</v>
      </c>
      <c r="C172" s="20" t="str">
        <f>IF(A172="","",IF(COUNTIF('Αργίες'!$A$5:$A$88,A172)&gt;0,"Αργία",IF(WEEKDAY(A172,2)&gt;5,"Σαββατοκύριακο","Εργάσιμη")))</f>
        <v>Εργάσιμη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IF(C172="Εργάσιμη",'Ρυθμίσεις'!$B$6,0)</f>
        <v>8</v>
      </c>
      <c r="J172" s="22">
        <f>H172+IF(OR(G172="Άδεια",G172="Αναρρωτική",G172="Γιατρός",G172="Ρεπό",G172="Υπηρεσιακό ταξίδι"),I172,IF(G172="Μισή μέρα άδεια",I172/2,0))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IF(YEAR(DATE('Ρυθμίσεις'!$B$5,1,1)+168)='Ρυθμίσεις'!$B$5,DATE('Ρυθμίσεις'!$B$5,1,1)+168,"")</f>
        <v>46556</v>
      </c>
      <c r="B173" s="19">
        <f>A173</f>
        <v>46556</v>
      </c>
      <c r="C173" s="20" t="str">
        <f>IF(A173="","",IF(COUNTIF('Αργίες'!$A$5:$A$88,A173)&gt;0,"Αργία",IF(WEEKDAY(A173,2)&gt;5,"Σαββατοκύριακο","Εργάσιμη")))</f>
        <v>Εργάσιμη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IF(C173="Εργάσιμη",'Ρυθμίσεις'!$B$6,0)</f>
        <v>8</v>
      </c>
      <c r="J173" s="22">
        <f>H173+IF(OR(G173="Άδεια",G173="Αναρρωτική",G173="Γιατρός",G173="Ρεπό",G173="Υπηρεσιακό ταξίδι"),I173,IF(G173="Μισή μέρα άδεια",I173/2,0))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IF(YEAR(DATE('Ρυθμίσεις'!$B$5,1,1)+169)='Ρυθμίσεις'!$B$5,DATE('Ρυθμίσεις'!$B$5,1,1)+169,"")</f>
        <v>46557</v>
      </c>
      <c r="B174" s="19">
        <f>A174</f>
        <v>46557</v>
      </c>
      <c r="C174" s="20" t="str">
        <f>IF(A174="","",IF(COUNTIF('Αργίες'!$A$5:$A$88,A174)&gt;0,"Αργία",IF(WEEKDAY(A174,2)&gt;5,"Σαββατοκύριακο","Εργάσιμη")))</f>
        <v>Σαββατοκύριακο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IF(C174="Εργάσιμη",'Ρυθμίσεις'!$B$6,0)</f>
        <v>0</v>
      </c>
      <c r="J174" s="22">
        <f>H174+IF(OR(G174="Άδεια",G174="Αναρρωτική",G174="Γιατρός",G174="Ρεπό",G174="Υπηρεσιακό ταξίδι"),I174,IF(G174="Μισή μέρα άδεια",I174/2,0))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IF(YEAR(DATE('Ρυθμίσεις'!$B$5,1,1)+170)='Ρυθμίσεις'!$B$5,DATE('Ρυθμίσεις'!$B$5,1,1)+170,"")</f>
        <v>46558</v>
      </c>
      <c r="B175" s="19">
        <f>A175</f>
        <v>46558</v>
      </c>
      <c r="C175" s="20" t="str">
        <f>IF(A175="","",IF(COUNTIF('Αργίες'!$A$5:$A$88,A175)&gt;0,"Αργία",IF(WEEKDAY(A175,2)&gt;5,"Σαββατοκύριακο","Εργάσιμη")))</f>
        <v>Σαββατοκύριακο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IF(C175="Εργάσιμη",'Ρυθμίσεις'!$B$6,0)</f>
        <v>0</v>
      </c>
      <c r="J175" s="22">
        <f>H175+IF(OR(G175="Άδεια",G175="Αναρρωτική",G175="Γιατρός",G175="Ρεπό",G175="Υπηρεσιακό ταξίδι"),I175,IF(G175="Μισή μέρα άδεια",I175/2,0))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IF(YEAR(DATE('Ρυθμίσεις'!$B$5,1,1)+171)='Ρυθμίσεις'!$B$5,DATE('Ρυθμίσεις'!$B$5,1,1)+171,"")</f>
        <v>46559</v>
      </c>
      <c r="B176" s="19">
        <f>A176</f>
        <v>46559</v>
      </c>
      <c r="C176" s="20" t="str">
        <f>IF(A176="","",IF(COUNTIF('Αργίες'!$A$5:$A$88,A176)&gt;0,"Αργία",IF(WEEKDAY(A176,2)&gt;5,"Σαββατοκύριακο","Εργάσιμη")))</f>
        <v>Εργάσιμη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IF(C176="Εργάσιμη",'Ρυθμίσεις'!$B$6,0)</f>
        <v>8</v>
      </c>
      <c r="J176" s="22">
        <f>H176+IF(OR(G176="Άδεια",G176="Αναρρωτική",G176="Γιατρός",G176="Ρεπό",G176="Υπηρεσιακό ταξίδι"),I176,IF(G176="Μισή μέρα άδεια",I176/2,0))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IF(YEAR(DATE('Ρυθμίσεις'!$B$5,1,1)+172)='Ρυθμίσεις'!$B$5,DATE('Ρυθμίσεις'!$B$5,1,1)+172,"")</f>
        <v>46560</v>
      </c>
      <c r="B177" s="19">
        <f>A177</f>
        <v>46560</v>
      </c>
      <c r="C177" s="20" t="str">
        <f>IF(A177="","",IF(COUNTIF('Αργίες'!$A$5:$A$88,A177)&gt;0,"Αργία",IF(WEEKDAY(A177,2)&gt;5,"Σαββατοκύριακο","Εργάσιμη")))</f>
        <v>Εργάσιμη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IF(C177="Εργάσιμη",'Ρυθμίσεις'!$B$6,0)</f>
        <v>8</v>
      </c>
      <c r="J177" s="22">
        <f>H177+IF(OR(G177="Άδεια",G177="Αναρρωτική",G177="Γιατρός",G177="Ρεπό",G177="Υπηρεσιακό ταξίδι"),I177,IF(G177="Μισή μέρα άδεια",I177/2,0))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IF(YEAR(DATE('Ρυθμίσεις'!$B$5,1,1)+173)='Ρυθμίσεις'!$B$5,DATE('Ρυθμίσεις'!$B$5,1,1)+173,"")</f>
        <v>46561</v>
      </c>
      <c r="B178" s="19">
        <f>A178</f>
        <v>46561</v>
      </c>
      <c r="C178" s="20" t="str">
        <f>IF(A178="","",IF(COUNTIF('Αργίες'!$A$5:$A$88,A178)&gt;0,"Αργία",IF(WEEKDAY(A178,2)&gt;5,"Σαββατοκύριακο","Εργάσιμη")))</f>
        <v>Εργάσιμη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IF(C178="Εργάσιμη",'Ρυθμίσεις'!$B$6,0)</f>
        <v>8</v>
      </c>
      <c r="J178" s="22">
        <f>H178+IF(OR(G178="Άδεια",G178="Αναρρωτική",G178="Γιατρός",G178="Ρεπό",G178="Υπηρεσιακό ταξίδι"),I178,IF(G178="Μισή μέρα άδεια",I178/2,0))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IF(YEAR(DATE('Ρυθμίσεις'!$B$5,1,1)+174)='Ρυθμίσεις'!$B$5,DATE('Ρυθμίσεις'!$B$5,1,1)+174,"")</f>
        <v>46562</v>
      </c>
      <c r="B179" s="19">
        <f>A179</f>
        <v>46562</v>
      </c>
      <c r="C179" s="20" t="str">
        <f>IF(A179="","",IF(COUNTIF('Αργίες'!$A$5:$A$88,A179)&gt;0,"Αργία",IF(WEEKDAY(A179,2)&gt;5,"Σαββατοκύριακο","Εργάσιμη")))</f>
        <v>Εργάσιμη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IF(C179="Εργάσιμη",'Ρυθμίσεις'!$B$6,0)</f>
        <v>8</v>
      </c>
      <c r="J179" s="22">
        <f>H179+IF(OR(G179="Άδεια",G179="Αναρρωτική",G179="Γιατρός",G179="Ρεπό",G179="Υπηρεσιακό ταξίδι"),I179,IF(G179="Μισή μέρα άδεια",I179/2,0))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IF(YEAR(DATE('Ρυθμίσεις'!$B$5,1,1)+175)='Ρυθμίσεις'!$B$5,DATE('Ρυθμίσεις'!$B$5,1,1)+175,"")</f>
        <v>46563</v>
      </c>
      <c r="B180" s="19">
        <f>A180</f>
        <v>46563</v>
      </c>
      <c r="C180" s="20" t="str">
        <f>IF(A180="","",IF(COUNTIF('Αργίες'!$A$5:$A$88,A180)&gt;0,"Αργία",IF(WEEKDAY(A180,2)&gt;5,"Σαββατοκύριακο","Εργάσιμη")))</f>
        <v>Εργάσιμη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IF(C180="Εργάσιμη",'Ρυθμίσεις'!$B$6,0)</f>
        <v>8</v>
      </c>
      <c r="J180" s="22">
        <f>H180+IF(OR(G180="Άδεια",G180="Αναρρωτική",G180="Γιατρός",G180="Ρεπό",G180="Υπηρεσιακό ταξίδι"),I180,IF(G180="Μισή μέρα άδεια",I180/2,0))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IF(YEAR(DATE('Ρυθμίσεις'!$B$5,1,1)+176)='Ρυθμίσεις'!$B$5,DATE('Ρυθμίσεις'!$B$5,1,1)+176,"")</f>
        <v>46564</v>
      </c>
      <c r="B181" s="19">
        <f>A181</f>
        <v>46564</v>
      </c>
      <c r="C181" s="20" t="str">
        <f>IF(A181="","",IF(COUNTIF('Αργίες'!$A$5:$A$88,A181)&gt;0,"Αργία",IF(WEEKDAY(A181,2)&gt;5,"Σαββατοκύριακο","Εργάσιμη")))</f>
        <v>Σαββατοκύριακο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IF(C181="Εργάσιμη",'Ρυθμίσεις'!$B$6,0)</f>
        <v>0</v>
      </c>
      <c r="J181" s="22">
        <f>H181+IF(OR(G181="Άδεια",G181="Αναρρωτική",G181="Γιατρός",G181="Ρεπό",G181="Υπηρεσιακό ταξίδι"),I181,IF(G181="Μισή μέρα άδεια",I181/2,0))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IF(YEAR(DATE('Ρυθμίσεις'!$B$5,1,1)+177)='Ρυθμίσεις'!$B$5,DATE('Ρυθμίσεις'!$B$5,1,1)+177,"")</f>
        <v>46565</v>
      </c>
      <c r="B182" s="19">
        <f>A182</f>
        <v>46565</v>
      </c>
      <c r="C182" s="20" t="str">
        <f>IF(A182="","",IF(COUNTIF('Αργίες'!$A$5:$A$88,A182)&gt;0,"Αργία",IF(WEEKDAY(A182,2)&gt;5,"Σαββατοκύριακο","Εργάσιμη")))</f>
        <v>Σαββατοκύριακο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IF(C182="Εργάσιμη",'Ρυθμίσεις'!$B$6,0)</f>
        <v>0</v>
      </c>
      <c r="J182" s="22">
        <f>H182+IF(OR(G182="Άδεια",G182="Αναρρωτική",G182="Γιατρός",G182="Ρεπό",G182="Υπηρεσιακό ταξίδι"),I182,IF(G182="Μισή μέρα άδεια",I182/2,0))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IF(YEAR(DATE('Ρυθμίσεις'!$B$5,1,1)+178)='Ρυθμίσεις'!$B$5,DATE('Ρυθμίσεις'!$B$5,1,1)+178,"")</f>
        <v>46566</v>
      </c>
      <c r="B183" s="19">
        <f>A183</f>
        <v>46566</v>
      </c>
      <c r="C183" s="20" t="str">
        <f>IF(A183="","",IF(COUNTIF('Αργίες'!$A$5:$A$88,A183)&gt;0,"Αργία",IF(WEEKDAY(A183,2)&gt;5,"Σαββατοκύριακο","Εργάσιμη")))</f>
        <v>Εργάσιμη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IF(C183="Εργάσιμη",'Ρυθμίσεις'!$B$6,0)</f>
        <v>8</v>
      </c>
      <c r="J183" s="22">
        <f>H183+IF(OR(G183="Άδεια",G183="Αναρρωτική",G183="Γιατρός",G183="Ρεπό",G183="Υπηρεσιακό ταξίδι"),I183,IF(G183="Μισή μέρα άδεια",I183/2,0))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IF(YEAR(DATE('Ρυθμίσεις'!$B$5,1,1)+179)='Ρυθμίσεις'!$B$5,DATE('Ρυθμίσεις'!$B$5,1,1)+179,"")</f>
        <v>46567</v>
      </c>
      <c r="B184" s="19">
        <f>A184</f>
        <v>46567</v>
      </c>
      <c r="C184" s="20" t="str">
        <f>IF(A184="","",IF(COUNTIF('Αργίες'!$A$5:$A$88,A184)&gt;0,"Αργία",IF(WEEKDAY(A184,2)&gt;5,"Σαββατοκύριακο","Εργάσιμη")))</f>
        <v>Εργάσιμη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IF(C184="Εργάσιμη",'Ρυθμίσεις'!$B$6,0)</f>
        <v>8</v>
      </c>
      <c r="J184" s="22">
        <f>H184+IF(OR(G184="Άδεια",G184="Αναρρωτική",G184="Γιατρός",G184="Ρεπό",G184="Υπηρεσιακό ταξίδι"),I184,IF(G184="Μισή μέρα άδεια",I184/2,0))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IF(YEAR(DATE('Ρυθμίσεις'!$B$5,1,1)+180)='Ρυθμίσεις'!$B$5,DATE('Ρυθμίσεις'!$B$5,1,1)+180,"")</f>
        <v>46568</v>
      </c>
      <c r="B185" s="19">
        <f>A185</f>
        <v>46568</v>
      </c>
      <c r="C185" s="20" t="str">
        <f>IF(A185="","",IF(COUNTIF('Αργίες'!$A$5:$A$88,A185)&gt;0,"Αργία",IF(WEEKDAY(A185,2)&gt;5,"Σαββατοκύριακο","Εργάσιμη")))</f>
        <v>Εργάσιμη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IF(C185="Εργάσιμη",'Ρυθμίσεις'!$B$6,0)</f>
        <v>8</v>
      </c>
      <c r="J185" s="22">
        <f>H185+IF(OR(G185="Άδεια",G185="Αναρρωτική",G185="Γιατρός",G185="Ρεπό",G185="Υπηρεσιακό ταξίδι"),I185,IF(G185="Μισή μέρα άδεια",I185/2,0))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IF(YEAR(DATE('Ρυθμίσεις'!$B$5,1,1)+181)='Ρυθμίσεις'!$B$5,DATE('Ρυθμίσεις'!$B$5,1,1)+181,"")</f>
        <v>46569</v>
      </c>
      <c r="B186" s="19">
        <f>A186</f>
        <v>46569</v>
      </c>
      <c r="C186" s="20" t="str">
        <f>IF(A186="","",IF(COUNTIF('Αργίες'!$A$5:$A$88,A186)&gt;0,"Αργία",IF(WEEKDAY(A186,2)&gt;5,"Σαββατοκύριακο","Εργάσιμη")))</f>
        <v>Εργάσιμη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IF(C186="Εργάσιμη",'Ρυθμίσεις'!$B$6,0)</f>
        <v>8</v>
      </c>
      <c r="J186" s="22">
        <f>H186+IF(OR(G186="Άδεια",G186="Αναρρωτική",G186="Γιατρός",G186="Ρεπό",G186="Υπηρεσιακό ταξίδι"),I186,IF(G186="Μισή μέρα άδεια",I186/2,0))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IF(YEAR(DATE('Ρυθμίσεις'!$B$5,1,1)+182)='Ρυθμίσεις'!$B$5,DATE('Ρυθμίσεις'!$B$5,1,1)+182,"")</f>
        <v>46570</v>
      </c>
      <c r="B187" s="19">
        <f>A187</f>
        <v>46570</v>
      </c>
      <c r="C187" s="20" t="str">
        <f>IF(A187="","",IF(COUNTIF('Αργίες'!$A$5:$A$88,A187)&gt;0,"Αργία",IF(WEEKDAY(A187,2)&gt;5,"Σαββατοκύριακο","Εργάσιμη")))</f>
        <v>Εργάσιμη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IF(C187="Εργάσιμη",'Ρυθμίσεις'!$B$6,0)</f>
        <v>8</v>
      </c>
      <c r="J187" s="22">
        <f>H187+IF(OR(G187="Άδεια",G187="Αναρρωτική",G187="Γιατρός",G187="Ρεπό",G187="Υπηρεσιακό ταξίδι"),I187,IF(G187="Μισή μέρα άδεια",I187/2,0))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IF(YEAR(DATE('Ρυθμίσεις'!$B$5,1,1)+183)='Ρυθμίσεις'!$B$5,DATE('Ρυθμίσεις'!$B$5,1,1)+183,"")</f>
        <v>46571</v>
      </c>
      <c r="B188" s="19">
        <f>A188</f>
        <v>46571</v>
      </c>
      <c r="C188" s="20" t="str">
        <f>IF(A188="","",IF(COUNTIF('Αργίες'!$A$5:$A$88,A188)&gt;0,"Αργία",IF(WEEKDAY(A188,2)&gt;5,"Σαββατοκύριακο","Εργάσιμη")))</f>
        <v>Σαββατοκύριακο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IF(C188="Εργάσιμη",'Ρυθμίσεις'!$B$6,0)</f>
        <v>0</v>
      </c>
      <c r="J188" s="22">
        <f>H188+IF(OR(G188="Άδεια",G188="Αναρρωτική",G188="Γιατρός",G188="Ρεπό",G188="Υπηρεσιακό ταξίδι"),I188,IF(G188="Μισή μέρα άδεια",I188/2,0))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IF(YEAR(DATE('Ρυθμίσεις'!$B$5,1,1)+184)='Ρυθμίσεις'!$B$5,DATE('Ρυθμίσεις'!$B$5,1,1)+184,"")</f>
        <v>46572</v>
      </c>
      <c r="B189" s="19">
        <f>A189</f>
        <v>46572</v>
      </c>
      <c r="C189" s="20" t="str">
        <f>IF(A189="","",IF(COUNTIF('Αργίες'!$A$5:$A$88,A189)&gt;0,"Αργία",IF(WEEKDAY(A189,2)&gt;5,"Σαββατοκύριακο","Εργάσιμη")))</f>
        <v>Σαββατοκύριακο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IF(C189="Εργάσιμη",'Ρυθμίσεις'!$B$6,0)</f>
        <v>0</v>
      </c>
      <c r="J189" s="22">
        <f>H189+IF(OR(G189="Άδεια",G189="Αναρρωτική",G189="Γιατρός",G189="Ρεπό",G189="Υπηρεσιακό ταξίδι"),I189,IF(G189="Μισή μέρα άδεια",I189/2,0))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IF(YEAR(DATE('Ρυθμίσεις'!$B$5,1,1)+185)='Ρυθμίσεις'!$B$5,DATE('Ρυθμίσεις'!$B$5,1,1)+185,"")</f>
        <v>46573</v>
      </c>
      <c r="B190" s="19">
        <f>A190</f>
        <v>46573</v>
      </c>
      <c r="C190" s="20" t="str">
        <f>IF(A190="","",IF(COUNTIF('Αργίες'!$A$5:$A$88,A190)&gt;0,"Αργία",IF(WEEKDAY(A190,2)&gt;5,"Σαββατοκύριακο","Εργάσιμη")))</f>
        <v>Εργάσιμη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IF(C190="Εργάσιμη",'Ρυθμίσεις'!$B$6,0)</f>
        <v>8</v>
      </c>
      <c r="J190" s="22">
        <f>H190+IF(OR(G190="Άδεια",G190="Αναρρωτική",G190="Γιατρός",G190="Ρεπό",G190="Υπηρεσιακό ταξίδι"),I190,IF(G190="Μισή μέρα άδεια",I190/2,0))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IF(YEAR(DATE('Ρυθμίσεις'!$B$5,1,1)+186)='Ρυθμίσεις'!$B$5,DATE('Ρυθμίσεις'!$B$5,1,1)+186,"")</f>
        <v>46574</v>
      </c>
      <c r="B191" s="19">
        <f>A191</f>
        <v>46574</v>
      </c>
      <c r="C191" s="20" t="str">
        <f>IF(A191="","",IF(COUNTIF('Αργίες'!$A$5:$A$88,A191)&gt;0,"Αργία",IF(WEEKDAY(A191,2)&gt;5,"Σαββατοκύριακο","Εργάσιμη")))</f>
        <v>Εργάσιμη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IF(C191="Εργάσιμη",'Ρυθμίσεις'!$B$6,0)</f>
        <v>8</v>
      </c>
      <c r="J191" s="22">
        <f>H191+IF(OR(G191="Άδεια",G191="Αναρρωτική",G191="Γιατρός",G191="Ρεπό",G191="Υπηρεσιακό ταξίδι"),I191,IF(G191="Μισή μέρα άδεια",I191/2,0))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IF(YEAR(DATE('Ρυθμίσεις'!$B$5,1,1)+187)='Ρυθμίσεις'!$B$5,DATE('Ρυθμίσεις'!$B$5,1,1)+187,"")</f>
        <v>46575</v>
      </c>
      <c r="B192" s="19">
        <f>A192</f>
        <v>46575</v>
      </c>
      <c r="C192" s="20" t="str">
        <f>IF(A192="","",IF(COUNTIF('Αργίες'!$A$5:$A$88,A192)&gt;0,"Αργία",IF(WEEKDAY(A192,2)&gt;5,"Σαββατοκύριακο","Εργάσιμη")))</f>
        <v>Εργάσιμη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IF(C192="Εργάσιμη",'Ρυθμίσεις'!$B$6,0)</f>
        <v>8</v>
      </c>
      <c r="J192" s="22">
        <f>H192+IF(OR(G192="Άδεια",G192="Αναρρωτική",G192="Γιατρός",G192="Ρεπό",G192="Υπηρεσιακό ταξίδι"),I192,IF(G192="Μισή μέρα άδεια",I192/2,0))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IF(YEAR(DATE('Ρυθμίσεις'!$B$5,1,1)+188)='Ρυθμίσεις'!$B$5,DATE('Ρυθμίσεις'!$B$5,1,1)+188,"")</f>
        <v>46576</v>
      </c>
      <c r="B193" s="19">
        <f>A193</f>
        <v>46576</v>
      </c>
      <c r="C193" s="20" t="str">
        <f>IF(A193="","",IF(COUNTIF('Αργίες'!$A$5:$A$88,A193)&gt;0,"Αργία",IF(WEEKDAY(A193,2)&gt;5,"Σαββατοκύριακο","Εργάσιμη")))</f>
        <v>Εργάσιμη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IF(C193="Εργάσιμη",'Ρυθμίσεις'!$B$6,0)</f>
        <v>8</v>
      </c>
      <c r="J193" s="22">
        <f>H193+IF(OR(G193="Άδεια",G193="Αναρρωτική",G193="Γιατρός",G193="Ρεπό",G193="Υπηρεσιακό ταξίδι"),I193,IF(G193="Μισή μέρα άδεια",I193/2,0))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IF(YEAR(DATE('Ρυθμίσεις'!$B$5,1,1)+189)='Ρυθμίσεις'!$B$5,DATE('Ρυθμίσεις'!$B$5,1,1)+189,"")</f>
        <v>46577</v>
      </c>
      <c r="B194" s="19">
        <f>A194</f>
        <v>46577</v>
      </c>
      <c r="C194" s="20" t="str">
        <f>IF(A194="","",IF(COUNTIF('Αργίες'!$A$5:$A$88,A194)&gt;0,"Αργία",IF(WEEKDAY(A194,2)&gt;5,"Σαββατοκύριακο","Εργάσιμη")))</f>
        <v>Εργάσιμη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IF(C194="Εργάσιμη",'Ρυθμίσεις'!$B$6,0)</f>
        <v>8</v>
      </c>
      <c r="J194" s="22">
        <f>H194+IF(OR(G194="Άδεια",G194="Αναρρωτική",G194="Γιατρός",G194="Ρεπό",G194="Υπηρεσιακό ταξίδι"),I194,IF(G194="Μισή μέρα άδεια",I194/2,0))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IF(YEAR(DATE('Ρυθμίσεις'!$B$5,1,1)+190)='Ρυθμίσεις'!$B$5,DATE('Ρυθμίσεις'!$B$5,1,1)+190,"")</f>
        <v>46578</v>
      </c>
      <c r="B195" s="19">
        <f>A195</f>
        <v>46578</v>
      </c>
      <c r="C195" s="20" t="str">
        <f>IF(A195="","",IF(COUNTIF('Αργίες'!$A$5:$A$88,A195)&gt;0,"Αργία",IF(WEEKDAY(A195,2)&gt;5,"Σαββατοκύριακο","Εργάσιμη")))</f>
        <v>Σαββατοκύριακο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IF(C195="Εργάσιμη",'Ρυθμίσεις'!$B$6,0)</f>
        <v>0</v>
      </c>
      <c r="J195" s="22">
        <f>H195+IF(OR(G195="Άδεια",G195="Αναρρωτική",G195="Γιατρός",G195="Ρεπό",G195="Υπηρεσιακό ταξίδι"),I195,IF(G195="Μισή μέρα άδεια",I195/2,0))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IF(YEAR(DATE('Ρυθμίσεις'!$B$5,1,1)+191)='Ρυθμίσεις'!$B$5,DATE('Ρυθμίσεις'!$B$5,1,1)+191,"")</f>
        <v>46579</v>
      </c>
      <c r="B196" s="19">
        <f>A196</f>
        <v>46579</v>
      </c>
      <c r="C196" s="20" t="str">
        <f>IF(A196="","",IF(COUNTIF('Αργίες'!$A$5:$A$88,A196)&gt;0,"Αργία",IF(WEEKDAY(A196,2)&gt;5,"Σαββατοκύριακο","Εργάσιμη")))</f>
        <v>Σαββατοκύριακο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IF(C196="Εργάσιμη",'Ρυθμίσεις'!$B$6,0)</f>
        <v>0</v>
      </c>
      <c r="J196" s="22">
        <f>H196+IF(OR(G196="Άδεια",G196="Αναρρωτική",G196="Γιατρός",G196="Ρεπό",G196="Υπηρεσιακό ταξίδι"),I196,IF(G196="Μισή μέρα άδεια",I196/2,0))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IF(YEAR(DATE('Ρυθμίσεις'!$B$5,1,1)+192)='Ρυθμίσεις'!$B$5,DATE('Ρυθμίσεις'!$B$5,1,1)+192,"")</f>
        <v>46580</v>
      </c>
      <c r="B197" s="19">
        <f>A197</f>
        <v>46580</v>
      </c>
      <c r="C197" s="20" t="str">
        <f>IF(A197="","",IF(COUNTIF('Αργίες'!$A$5:$A$88,A197)&gt;0,"Αργία",IF(WEEKDAY(A197,2)&gt;5,"Σαββατοκύριακο","Εργάσιμη")))</f>
        <v>Εργάσιμη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IF(C197="Εργάσιμη",'Ρυθμίσεις'!$B$6,0)</f>
        <v>8</v>
      </c>
      <c r="J197" s="22">
        <f>H197+IF(OR(G197="Άδεια",G197="Αναρρωτική",G197="Γιατρός",G197="Ρεπό",G197="Υπηρεσιακό ταξίδι"),I197,IF(G197="Μισή μέρα άδεια",I197/2,0))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IF(YEAR(DATE('Ρυθμίσεις'!$B$5,1,1)+193)='Ρυθμίσεις'!$B$5,DATE('Ρυθμίσεις'!$B$5,1,1)+193,"")</f>
        <v>46581</v>
      </c>
      <c r="B198" s="19">
        <f>A198</f>
        <v>46581</v>
      </c>
      <c r="C198" s="20" t="str">
        <f>IF(A198="","",IF(COUNTIF('Αργίες'!$A$5:$A$88,A198)&gt;0,"Αργία",IF(WEEKDAY(A198,2)&gt;5,"Σαββατοκύριακο","Εργάσιμη")))</f>
        <v>Εργάσιμη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IF(C198="Εργάσιμη",'Ρυθμίσεις'!$B$6,0)</f>
        <v>8</v>
      </c>
      <c r="J198" s="22">
        <f>H198+IF(OR(G198="Άδεια",G198="Αναρρωτική",G198="Γιατρός",G198="Ρεπό",G198="Υπηρεσιακό ταξίδι"),I198,IF(G198="Μισή μέρα άδεια",I198/2,0))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IF(YEAR(DATE('Ρυθμίσεις'!$B$5,1,1)+194)='Ρυθμίσεις'!$B$5,DATE('Ρυθμίσεις'!$B$5,1,1)+194,"")</f>
        <v>46582</v>
      </c>
      <c r="B199" s="19">
        <f>A199</f>
        <v>46582</v>
      </c>
      <c r="C199" s="20" t="str">
        <f>IF(A199="","",IF(COUNTIF('Αργίες'!$A$5:$A$88,A199)&gt;0,"Αργία",IF(WEEKDAY(A199,2)&gt;5,"Σαββατοκύριακο","Εργάσιμη")))</f>
        <v>Εργάσιμη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IF(C199="Εργάσιμη",'Ρυθμίσεις'!$B$6,0)</f>
        <v>8</v>
      </c>
      <c r="J199" s="22">
        <f>H199+IF(OR(G199="Άδεια",G199="Αναρρωτική",G199="Γιατρός",G199="Ρεπό",G199="Υπηρεσιακό ταξίδι"),I199,IF(G199="Μισή μέρα άδεια",I199/2,0))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IF(YEAR(DATE('Ρυθμίσεις'!$B$5,1,1)+195)='Ρυθμίσεις'!$B$5,DATE('Ρυθμίσεις'!$B$5,1,1)+195,"")</f>
        <v>46583</v>
      </c>
      <c r="B200" s="19">
        <f>A200</f>
        <v>46583</v>
      </c>
      <c r="C200" s="20" t="str">
        <f>IF(A200="","",IF(COUNTIF('Αργίες'!$A$5:$A$88,A200)&gt;0,"Αργία",IF(WEEKDAY(A200,2)&gt;5,"Σαββατοκύριακο","Εργάσιμη")))</f>
        <v>Εργάσιμη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IF(C200="Εργάσιμη",'Ρυθμίσεις'!$B$6,0)</f>
        <v>8</v>
      </c>
      <c r="J200" s="22">
        <f>H200+IF(OR(G200="Άδεια",G200="Αναρρωτική",G200="Γιατρός",G200="Ρεπό",G200="Υπηρεσιακό ταξίδι"),I200,IF(G200="Μισή μέρα άδεια",I200/2,0))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IF(YEAR(DATE('Ρυθμίσεις'!$B$5,1,1)+196)='Ρυθμίσεις'!$B$5,DATE('Ρυθμίσεις'!$B$5,1,1)+196,"")</f>
        <v>46584</v>
      </c>
      <c r="B201" s="19">
        <f>A201</f>
        <v>46584</v>
      </c>
      <c r="C201" s="20" t="str">
        <f>IF(A201="","",IF(COUNTIF('Αργίες'!$A$5:$A$88,A201)&gt;0,"Αργία",IF(WEEKDAY(A201,2)&gt;5,"Σαββατοκύριακο","Εργάσιμη")))</f>
        <v>Εργάσιμη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IF(C201="Εργάσιμη",'Ρυθμίσεις'!$B$6,0)</f>
        <v>8</v>
      </c>
      <c r="J201" s="22">
        <f>H201+IF(OR(G201="Άδεια",G201="Αναρρωτική",G201="Γιατρός",G201="Ρεπό",G201="Υπηρεσιακό ταξίδι"),I201,IF(G201="Μισή μέρα άδεια",I201/2,0))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IF(YEAR(DATE('Ρυθμίσεις'!$B$5,1,1)+197)='Ρυθμίσεις'!$B$5,DATE('Ρυθμίσεις'!$B$5,1,1)+197,"")</f>
        <v>46585</v>
      </c>
      <c r="B202" s="19">
        <f>A202</f>
        <v>46585</v>
      </c>
      <c r="C202" s="20" t="str">
        <f>IF(A202="","",IF(COUNTIF('Αργίες'!$A$5:$A$88,A202)&gt;0,"Αργία",IF(WEEKDAY(A202,2)&gt;5,"Σαββατοκύριακο","Εργάσιμη")))</f>
        <v>Σαββατοκύριακο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IF(C202="Εργάσιμη",'Ρυθμίσεις'!$B$6,0)</f>
        <v>0</v>
      </c>
      <c r="J202" s="22">
        <f>H202+IF(OR(G202="Άδεια",G202="Αναρρωτική",G202="Γιατρός",G202="Ρεπό",G202="Υπηρεσιακό ταξίδι"),I202,IF(G202="Μισή μέρα άδεια",I202/2,0))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IF(YEAR(DATE('Ρυθμίσεις'!$B$5,1,1)+198)='Ρυθμίσεις'!$B$5,DATE('Ρυθμίσεις'!$B$5,1,1)+198,"")</f>
        <v>46586</v>
      </c>
      <c r="B203" s="19">
        <f>A203</f>
        <v>46586</v>
      </c>
      <c r="C203" s="20" t="str">
        <f>IF(A203="","",IF(COUNTIF('Αργίες'!$A$5:$A$88,A203)&gt;0,"Αργία",IF(WEEKDAY(A203,2)&gt;5,"Σαββατοκύριακο","Εργάσιμη")))</f>
        <v>Σαββατοκύριακο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IF(C203="Εργάσιμη",'Ρυθμίσεις'!$B$6,0)</f>
        <v>0</v>
      </c>
      <c r="J203" s="22">
        <f>H203+IF(OR(G203="Άδεια",G203="Αναρρωτική",G203="Γιατρός",G203="Ρεπό",G203="Υπηρεσιακό ταξίδι"),I203,IF(G203="Μισή μέρα άδεια",I203/2,0))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IF(YEAR(DATE('Ρυθμίσεις'!$B$5,1,1)+199)='Ρυθμίσεις'!$B$5,DATE('Ρυθμίσεις'!$B$5,1,1)+199,"")</f>
        <v>46587</v>
      </c>
      <c r="B204" s="19">
        <f>A204</f>
        <v>46587</v>
      </c>
      <c r="C204" s="20" t="str">
        <f>IF(A204="","",IF(COUNTIF('Αργίες'!$A$5:$A$88,A204)&gt;0,"Αργία",IF(WEEKDAY(A204,2)&gt;5,"Σαββατοκύριακο","Εργάσιμη")))</f>
        <v>Εργάσιμη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IF(C204="Εργάσιμη",'Ρυθμίσεις'!$B$6,0)</f>
        <v>8</v>
      </c>
      <c r="J204" s="22">
        <f>H204+IF(OR(G204="Άδεια",G204="Αναρρωτική",G204="Γιατρός",G204="Ρεπό",G204="Υπηρεσιακό ταξίδι"),I204,IF(G204="Μισή μέρα άδεια",I204/2,0))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IF(YEAR(DATE('Ρυθμίσεις'!$B$5,1,1)+200)='Ρυθμίσεις'!$B$5,DATE('Ρυθμίσεις'!$B$5,1,1)+200,"")</f>
        <v>46588</v>
      </c>
      <c r="B205" s="19">
        <f>A205</f>
        <v>46588</v>
      </c>
      <c r="C205" s="20" t="str">
        <f>IF(A205="","",IF(COUNTIF('Αργίες'!$A$5:$A$88,A205)&gt;0,"Αργία",IF(WEEKDAY(A205,2)&gt;5,"Σαββατοκύριακο","Εργάσιμη")))</f>
        <v>Εργάσιμη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IF(C205="Εργάσιμη",'Ρυθμίσεις'!$B$6,0)</f>
        <v>8</v>
      </c>
      <c r="J205" s="22">
        <f>H205+IF(OR(G205="Άδεια",G205="Αναρρωτική",G205="Γιατρός",G205="Ρεπό",G205="Υπηρεσιακό ταξίδι"),I205,IF(G205="Μισή μέρα άδεια",I205/2,0))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IF(YEAR(DATE('Ρυθμίσεις'!$B$5,1,1)+201)='Ρυθμίσεις'!$B$5,DATE('Ρυθμίσεις'!$B$5,1,1)+201,"")</f>
        <v>46589</v>
      </c>
      <c r="B206" s="19">
        <f>A206</f>
        <v>46589</v>
      </c>
      <c r="C206" s="20" t="str">
        <f>IF(A206="","",IF(COUNTIF('Αργίες'!$A$5:$A$88,A206)&gt;0,"Αργία",IF(WEEKDAY(A206,2)&gt;5,"Σαββατοκύριακο","Εργάσιμη")))</f>
        <v>Εργάσιμη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IF(C206="Εργάσιμη",'Ρυθμίσεις'!$B$6,0)</f>
        <v>8</v>
      </c>
      <c r="J206" s="22">
        <f>H206+IF(OR(G206="Άδεια",G206="Αναρρωτική",G206="Γιατρός",G206="Ρεπό",G206="Υπηρεσιακό ταξίδι"),I206,IF(G206="Μισή μέρα άδεια",I206/2,0))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IF(YEAR(DATE('Ρυθμίσεις'!$B$5,1,1)+202)='Ρυθμίσεις'!$B$5,DATE('Ρυθμίσεις'!$B$5,1,1)+202,"")</f>
        <v>46590</v>
      </c>
      <c r="B207" s="19">
        <f>A207</f>
        <v>46590</v>
      </c>
      <c r="C207" s="20" t="str">
        <f>IF(A207="","",IF(COUNTIF('Αργίες'!$A$5:$A$88,A207)&gt;0,"Αργία",IF(WEEKDAY(A207,2)&gt;5,"Σαββατοκύριακο","Εργάσιμη")))</f>
        <v>Εργάσιμη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IF(C207="Εργάσιμη",'Ρυθμίσεις'!$B$6,0)</f>
        <v>8</v>
      </c>
      <c r="J207" s="22">
        <f>H207+IF(OR(G207="Άδεια",G207="Αναρρωτική",G207="Γιατρός",G207="Ρεπό",G207="Υπηρεσιακό ταξίδι"),I207,IF(G207="Μισή μέρα άδεια",I207/2,0))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IF(YEAR(DATE('Ρυθμίσεις'!$B$5,1,1)+203)='Ρυθμίσεις'!$B$5,DATE('Ρυθμίσεις'!$B$5,1,1)+203,"")</f>
        <v>46591</v>
      </c>
      <c r="B208" s="19">
        <f>A208</f>
        <v>46591</v>
      </c>
      <c r="C208" s="20" t="str">
        <f>IF(A208="","",IF(COUNTIF('Αργίες'!$A$5:$A$88,A208)&gt;0,"Αργία",IF(WEEKDAY(A208,2)&gt;5,"Σαββατοκύριακο","Εργάσιμη")))</f>
        <v>Εργάσιμη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IF(C208="Εργάσιμη",'Ρυθμίσεις'!$B$6,0)</f>
        <v>8</v>
      </c>
      <c r="J208" s="22">
        <f>H208+IF(OR(G208="Άδεια",G208="Αναρρωτική",G208="Γιατρός",G208="Ρεπό",G208="Υπηρεσιακό ταξίδι"),I208,IF(G208="Μισή μέρα άδεια",I208/2,0))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IF(YEAR(DATE('Ρυθμίσεις'!$B$5,1,1)+204)='Ρυθμίσεις'!$B$5,DATE('Ρυθμίσεις'!$B$5,1,1)+204,"")</f>
        <v>46592</v>
      </c>
      <c r="B209" s="19">
        <f>A209</f>
        <v>46592</v>
      </c>
      <c r="C209" s="20" t="str">
        <f>IF(A209="","",IF(COUNTIF('Αργίες'!$A$5:$A$88,A209)&gt;0,"Αργία",IF(WEEKDAY(A209,2)&gt;5,"Σαββατοκύριακο","Εργάσιμη")))</f>
        <v>Σαββατοκύριακο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IF(C209="Εργάσιμη",'Ρυθμίσεις'!$B$6,0)</f>
        <v>0</v>
      </c>
      <c r="J209" s="22">
        <f>H209+IF(OR(G209="Άδεια",G209="Αναρρωτική",G209="Γιατρός",G209="Ρεπό",G209="Υπηρεσιακό ταξίδι"),I209,IF(G209="Μισή μέρα άδεια",I209/2,0))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IF(YEAR(DATE('Ρυθμίσεις'!$B$5,1,1)+205)='Ρυθμίσεις'!$B$5,DATE('Ρυθμίσεις'!$B$5,1,1)+205,"")</f>
        <v>46593</v>
      </c>
      <c r="B210" s="19">
        <f>A210</f>
        <v>46593</v>
      </c>
      <c r="C210" s="20" t="str">
        <f>IF(A210="","",IF(COUNTIF('Αργίες'!$A$5:$A$88,A210)&gt;0,"Αργία",IF(WEEKDAY(A210,2)&gt;5,"Σαββατοκύριακο","Εργάσιμη")))</f>
        <v>Σαββατοκύριακο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IF(C210="Εργάσιμη",'Ρυθμίσεις'!$B$6,0)</f>
        <v>0</v>
      </c>
      <c r="J210" s="22">
        <f>H210+IF(OR(G210="Άδεια",G210="Αναρρωτική",G210="Γιατρός",G210="Ρεπό",G210="Υπηρεσιακό ταξίδι"),I210,IF(G210="Μισή μέρα άδεια",I210/2,0))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IF(YEAR(DATE('Ρυθμίσεις'!$B$5,1,1)+206)='Ρυθμίσεις'!$B$5,DATE('Ρυθμίσεις'!$B$5,1,1)+206,"")</f>
        <v>46594</v>
      </c>
      <c r="B211" s="19">
        <f>A211</f>
        <v>46594</v>
      </c>
      <c r="C211" s="20" t="str">
        <f>IF(A211="","",IF(COUNTIF('Αργίες'!$A$5:$A$88,A211)&gt;0,"Αργία",IF(WEEKDAY(A211,2)&gt;5,"Σαββατοκύριακο","Εργάσιμη")))</f>
        <v>Εργάσιμη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IF(C211="Εργάσιμη",'Ρυθμίσεις'!$B$6,0)</f>
        <v>8</v>
      </c>
      <c r="J211" s="22">
        <f>H211+IF(OR(G211="Άδεια",G211="Αναρρωτική",G211="Γιατρός",G211="Ρεπό",G211="Υπηρεσιακό ταξίδι"),I211,IF(G211="Μισή μέρα άδεια",I211/2,0))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IF(YEAR(DATE('Ρυθμίσεις'!$B$5,1,1)+207)='Ρυθμίσεις'!$B$5,DATE('Ρυθμίσεις'!$B$5,1,1)+207,"")</f>
        <v>46595</v>
      </c>
      <c r="B212" s="19">
        <f>A212</f>
        <v>46595</v>
      </c>
      <c r="C212" s="20" t="str">
        <f>IF(A212="","",IF(COUNTIF('Αργίες'!$A$5:$A$88,A212)&gt;0,"Αργία",IF(WEEKDAY(A212,2)&gt;5,"Σαββατοκύριακο","Εργάσιμη")))</f>
        <v>Εργάσιμη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IF(C212="Εργάσιμη",'Ρυθμίσεις'!$B$6,0)</f>
        <v>8</v>
      </c>
      <c r="J212" s="22">
        <f>H212+IF(OR(G212="Άδεια",G212="Αναρρωτική",G212="Γιατρός",G212="Ρεπό",G212="Υπηρεσιακό ταξίδι"),I212,IF(G212="Μισή μέρα άδεια",I212/2,0))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IF(YEAR(DATE('Ρυθμίσεις'!$B$5,1,1)+208)='Ρυθμίσεις'!$B$5,DATE('Ρυθμίσεις'!$B$5,1,1)+208,"")</f>
        <v>46596</v>
      </c>
      <c r="B213" s="19">
        <f>A213</f>
        <v>46596</v>
      </c>
      <c r="C213" s="20" t="str">
        <f>IF(A213="","",IF(COUNTIF('Αργίες'!$A$5:$A$88,A213)&gt;0,"Αργία",IF(WEEKDAY(A213,2)&gt;5,"Σαββατοκύριακο","Εργάσιμη")))</f>
        <v>Εργάσιμη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IF(C213="Εργάσιμη",'Ρυθμίσεις'!$B$6,0)</f>
        <v>8</v>
      </c>
      <c r="J213" s="22">
        <f>H213+IF(OR(G213="Άδεια",G213="Αναρρωτική",G213="Γιατρός",G213="Ρεπό",G213="Υπηρεσιακό ταξίδι"),I213,IF(G213="Μισή μέρα άδεια",I213/2,0))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IF(YEAR(DATE('Ρυθμίσεις'!$B$5,1,1)+209)='Ρυθμίσεις'!$B$5,DATE('Ρυθμίσεις'!$B$5,1,1)+209,"")</f>
        <v>46597</v>
      </c>
      <c r="B214" s="19">
        <f>A214</f>
        <v>46597</v>
      </c>
      <c r="C214" s="20" t="str">
        <f>IF(A214="","",IF(COUNTIF('Αργίες'!$A$5:$A$88,A214)&gt;0,"Αργία",IF(WEEKDAY(A214,2)&gt;5,"Σαββατοκύριακο","Εργάσιμη")))</f>
        <v>Εργάσιμη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IF(C214="Εργάσιμη",'Ρυθμίσεις'!$B$6,0)</f>
        <v>8</v>
      </c>
      <c r="J214" s="22">
        <f>H214+IF(OR(G214="Άδεια",G214="Αναρρωτική",G214="Γιατρός",G214="Ρεπό",G214="Υπηρεσιακό ταξίδι"),I214,IF(G214="Μισή μέρα άδεια",I214/2,0))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IF(YEAR(DATE('Ρυθμίσεις'!$B$5,1,1)+210)='Ρυθμίσεις'!$B$5,DATE('Ρυθμίσεις'!$B$5,1,1)+210,"")</f>
        <v>46598</v>
      </c>
      <c r="B215" s="19">
        <f>A215</f>
        <v>46598</v>
      </c>
      <c r="C215" s="20" t="str">
        <f>IF(A215="","",IF(COUNTIF('Αργίες'!$A$5:$A$88,A215)&gt;0,"Αργία",IF(WEEKDAY(A215,2)&gt;5,"Σαββατοκύριακο","Εργάσιμη")))</f>
        <v>Εργάσιμη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IF(C215="Εργάσιμη",'Ρυθμίσεις'!$B$6,0)</f>
        <v>8</v>
      </c>
      <c r="J215" s="22">
        <f>H215+IF(OR(G215="Άδεια",G215="Αναρρωτική",G215="Γιατρός",G215="Ρεπό",G215="Υπηρεσιακό ταξίδι"),I215,IF(G215="Μισή μέρα άδεια",I215/2,0))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IF(YEAR(DATE('Ρυθμίσεις'!$B$5,1,1)+211)='Ρυθμίσεις'!$B$5,DATE('Ρυθμίσεις'!$B$5,1,1)+211,"")</f>
        <v>46599</v>
      </c>
      <c r="B216" s="19">
        <f>A216</f>
        <v>46599</v>
      </c>
      <c r="C216" s="20" t="str">
        <f>IF(A216="","",IF(COUNTIF('Αργίες'!$A$5:$A$88,A216)&gt;0,"Αργία",IF(WEEKDAY(A216,2)&gt;5,"Σαββατοκύριακο","Εργάσιμη")))</f>
        <v>Σαββατοκύριακο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IF(C216="Εργάσιμη",'Ρυθμίσεις'!$B$6,0)</f>
        <v>0</v>
      </c>
      <c r="J216" s="22">
        <f>H216+IF(OR(G216="Άδεια",G216="Αναρρωτική",G216="Γιατρός",G216="Ρεπό",G216="Υπηρεσιακό ταξίδι"),I216,IF(G216="Μισή μέρα άδεια",I216/2,0))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IF(YEAR(DATE('Ρυθμίσεις'!$B$5,1,1)+212)='Ρυθμίσεις'!$B$5,DATE('Ρυθμίσεις'!$B$5,1,1)+212,"")</f>
        <v>46600</v>
      </c>
      <c r="B217" s="19">
        <f>A217</f>
        <v>46600</v>
      </c>
      <c r="C217" s="20" t="str">
        <f>IF(A217="","",IF(COUNTIF('Αργίες'!$A$5:$A$88,A217)&gt;0,"Αργία",IF(WEEKDAY(A217,2)&gt;5,"Σαββατοκύριακο","Εργάσιμη")))</f>
        <v>Σαββατοκύριακο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IF(C217="Εργάσιμη",'Ρυθμίσεις'!$B$6,0)</f>
        <v>0</v>
      </c>
      <c r="J217" s="22">
        <f>H217+IF(OR(G217="Άδεια",G217="Αναρρωτική",G217="Γιατρός",G217="Ρεπό",G217="Υπηρεσιακό ταξίδι"),I217,IF(G217="Μισή μέρα άδεια",I217/2,0))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IF(YEAR(DATE('Ρυθμίσεις'!$B$5,1,1)+213)='Ρυθμίσεις'!$B$5,DATE('Ρυθμίσεις'!$B$5,1,1)+213,"")</f>
        <v>46601</v>
      </c>
      <c r="B218" s="19">
        <f>A218</f>
        <v>46601</v>
      </c>
      <c r="C218" s="20" t="str">
        <f>IF(A218="","",IF(COUNTIF('Αργίες'!$A$5:$A$88,A218)&gt;0,"Αργία",IF(WEEKDAY(A218,2)&gt;5,"Σαββατοκύριακο","Εργάσιμη")))</f>
        <v>Εργάσιμη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IF(C218="Εργάσιμη",'Ρυθμίσεις'!$B$6,0)</f>
        <v>8</v>
      </c>
      <c r="J218" s="22">
        <f>H218+IF(OR(G218="Άδεια",G218="Αναρρωτική",G218="Γιατρός",G218="Ρεπό",G218="Υπηρεσιακό ταξίδι"),I218,IF(G218="Μισή μέρα άδεια",I218/2,0))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IF(YEAR(DATE('Ρυθμίσεις'!$B$5,1,1)+214)='Ρυθμίσεις'!$B$5,DATE('Ρυθμίσεις'!$B$5,1,1)+214,"")</f>
        <v>46602</v>
      </c>
      <c r="B219" s="19">
        <f>A219</f>
        <v>46602</v>
      </c>
      <c r="C219" s="20" t="str">
        <f>IF(A219="","",IF(COUNTIF('Αργίες'!$A$5:$A$88,A219)&gt;0,"Αργία",IF(WEEKDAY(A219,2)&gt;5,"Σαββατοκύριακο","Εργάσιμη")))</f>
        <v>Εργάσιμη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IF(C219="Εργάσιμη",'Ρυθμίσεις'!$B$6,0)</f>
        <v>8</v>
      </c>
      <c r="J219" s="22">
        <f>H219+IF(OR(G219="Άδεια",G219="Αναρρωτική",G219="Γιατρός",G219="Ρεπό",G219="Υπηρεσιακό ταξίδι"),I219,IF(G219="Μισή μέρα άδεια",I219/2,0))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IF(YEAR(DATE('Ρυθμίσεις'!$B$5,1,1)+215)='Ρυθμίσεις'!$B$5,DATE('Ρυθμίσεις'!$B$5,1,1)+215,"")</f>
        <v>46603</v>
      </c>
      <c r="B220" s="19">
        <f>A220</f>
        <v>46603</v>
      </c>
      <c r="C220" s="20" t="str">
        <f>IF(A220="","",IF(COUNTIF('Αργίες'!$A$5:$A$88,A220)&gt;0,"Αργία",IF(WEEKDAY(A220,2)&gt;5,"Σαββατοκύριακο","Εργάσιμη")))</f>
        <v>Εργάσιμη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IF(C220="Εργάσιμη",'Ρυθμίσεις'!$B$6,0)</f>
        <v>8</v>
      </c>
      <c r="J220" s="22">
        <f>H220+IF(OR(G220="Άδεια",G220="Αναρρωτική",G220="Γιατρός",G220="Ρεπό",G220="Υπηρεσιακό ταξίδι"),I220,IF(G220="Μισή μέρα άδεια",I220/2,0))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IF(YEAR(DATE('Ρυθμίσεις'!$B$5,1,1)+216)='Ρυθμίσεις'!$B$5,DATE('Ρυθμίσεις'!$B$5,1,1)+216,"")</f>
        <v>46604</v>
      </c>
      <c r="B221" s="19">
        <f>A221</f>
        <v>46604</v>
      </c>
      <c r="C221" s="20" t="str">
        <f>IF(A221="","",IF(COUNTIF('Αργίες'!$A$5:$A$88,A221)&gt;0,"Αργία",IF(WEEKDAY(A221,2)&gt;5,"Σαββατοκύριακο","Εργάσιμη")))</f>
        <v>Εργάσιμη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IF(C221="Εργάσιμη",'Ρυθμίσεις'!$B$6,0)</f>
        <v>8</v>
      </c>
      <c r="J221" s="22">
        <f>H221+IF(OR(G221="Άδεια",G221="Αναρρωτική",G221="Γιατρός",G221="Ρεπό",G221="Υπηρεσιακό ταξίδι"),I221,IF(G221="Μισή μέρα άδεια",I221/2,0))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IF(YEAR(DATE('Ρυθμίσεις'!$B$5,1,1)+217)='Ρυθμίσεις'!$B$5,DATE('Ρυθμίσεις'!$B$5,1,1)+217,"")</f>
        <v>46605</v>
      </c>
      <c r="B222" s="19">
        <f>A222</f>
        <v>46605</v>
      </c>
      <c r="C222" s="20" t="str">
        <f>IF(A222="","",IF(COUNTIF('Αργίες'!$A$5:$A$88,A222)&gt;0,"Αργία",IF(WEEKDAY(A222,2)&gt;5,"Σαββατοκύριακο","Εργάσιμη")))</f>
        <v>Εργάσιμη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IF(C222="Εργάσιμη",'Ρυθμίσεις'!$B$6,0)</f>
        <v>8</v>
      </c>
      <c r="J222" s="22">
        <f>H222+IF(OR(G222="Άδεια",G222="Αναρρωτική",G222="Γιατρός",G222="Ρεπό",G222="Υπηρεσιακό ταξίδι"),I222,IF(G222="Μισή μέρα άδεια",I222/2,0))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IF(YEAR(DATE('Ρυθμίσεις'!$B$5,1,1)+218)='Ρυθμίσεις'!$B$5,DATE('Ρυθμίσεις'!$B$5,1,1)+218,"")</f>
        <v>46606</v>
      </c>
      <c r="B223" s="19">
        <f>A223</f>
        <v>46606</v>
      </c>
      <c r="C223" s="20" t="str">
        <f>IF(A223="","",IF(COUNTIF('Αργίες'!$A$5:$A$88,A223)&gt;0,"Αργία",IF(WEEKDAY(A223,2)&gt;5,"Σαββατοκύριακο","Εργάσιμη")))</f>
        <v>Σαββατοκύριακο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IF(C223="Εργάσιμη",'Ρυθμίσεις'!$B$6,0)</f>
        <v>0</v>
      </c>
      <c r="J223" s="22">
        <f>H223+IF(OR(G223="Άδεια",G223="Αναρρωτική",G223="Γιατρός",G223="Ρεπό",G223="Υπηρεσιακό ταξίδι"),I223,IF(G223="Μισή μέρα άδεια",I223/2,0))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IF(YEAR(DATE('Ρυθμίσεις'!$B$5,1,1)+219)='Ρυθμίσεις'!$B$5,DATE('Ρυθμίσεις'!$B$5,1,1)+219,"")</f>
        <v>46607</v>
      </c>
      <c r="B224" s="19">
        <f>A224</f>
        <v>46607</v>
      </c>
      <c r="C224" s="20" t="str">
        <f>IF(A224="","",IF(COUNTIF('Αργίες'!$A$5:$A$88,A224)&gt;0,"Αργία",IF(WEEKDAY(A224,2)&gt;5,"Σαββατοκύριακο","Εργάσιμη")))</f>
        <v>Σαββατοκύριακο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IF(C224="Εργάσιμη",'Ρυθμίσεις'!$B$6,0)</f>
        <v>0</v>
      </c>
      <c r="J224" s="22">
        <f>H224+IF(OR(G224="Άδεια",G224="Αναρρωτική",G224="Γιατρός",G224="Ρεπό",G224="Υπηρεσιακό ταξίδι"),I224,IF(G224="Μισή μέρα άδεια",I224/2,0))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IF(YEAR(DATE('Ρυθμίσεις'!$B$5,1,1)+220)='Ρυθμίσεις'!$B$5,DATE('Ρυθμίσεις'!$B$5,1,1)+220,"")</f>
        <v>46608</v>
      </c>
      <c r="B225" s="19">
        <f>A225</f>
        <v>46608</v>
      </c>
      <c r="C225" s="20" t="str">
        <f>IF(A225="","",IF(COUNTIF('Αργίες'!$A$5:$A$88,A225)&gt;0,"Αργία",IF(WEEKDAY(A225,2)&gt;5,"Σαββατοκύριακο","Εργάσιμη")))</f>
        <v>Εργάσιμη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IF(C225="Εργάσιμη",'Ρυθμίσεις'!$B$6,0)</f>
        <v>8</v>
      </c>
      <c r="J225" s="22">
        <f>H225+IF(OR(G225="Άδεια",G225="Αναρρωτική",G225="Γιατρός",G225="Ρεπό",G225="Υπηρεσιακό ταξίδι"),I225,IF(G225="Μισή μέρα άδεια",I225/2,0))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IF(YEAR(DATE('Ρυθμίσεις'!$B$5,1,1)+221)='Ρυθμίσεις'!$B$5,DATE('Ρυθμίσεις'!$B$5,1,1)+221,"")</f>
        <v>46609</v>
      </c>
      <c r="B226" s="19">
        <f>A226</f>
        <v>46609</v>
      </c>
      <c r="C226" s="20" t="str">
        <f>IF(A226="","",IF(COUNTIF('Αργίες'!$A$5:$A$88,A226)&gt;0,"Αργία",IF(WEEKDAY(A226,2)&gt;5,"Σαββατοκύριακο","Εργάσιμη")))</f>
        <v>Εργάσιμη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IF(C226="Εργάσιμη",'Ρυθμίσεις'!$B$6,0)</f>
        <v>8</v>
      </c>
      <c r="J226" s="22">
        <f>H226+IF(OR(G226="Άδεια",G226="Αναρρωτική",G226="Γιατρός",G226="Ρεπό",G226="Υπηρεσιακό ταξίδι"),I226,IF(G226="Μισή μέρα άδεια",I226/2,0))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IF(YEAR(DATE('Ρυθμίσεις'!$B$5,1,1)+222)='Ρυθμίσεις'!$B$5,DATE('Ρυθμίσεις'!$B$5,1,1)+222,"")</f>
        <v>46610</v>
      </c>
      <c r="B227" s="19">
        <f>A227</f>
        <v>46610</v>
      </c>
      <c r="C227" s="20" t="str">
        <f>IF(A227="","",IF(COUNTIF('Αργίες'!$A$5:$A$88,A227)&gt;0,"Αργία",IF(WEEKDAY(A227,2)&gt;5,"Σαββατοκύριακο","Εργάσιμη")))</f>
        <v>Εργάσιμη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IF(C227="Εργάσιμη",'Ρυθμίσεις'!$B$6,0)</f>
        <v>8</v>
      </c>
      <c r="J227" s="22">
        <f>H227+IF(OR(G227="Άδεια",G227="Αναρρωτική",G227="Γιατρός",G227="Ρεπό",G227="Υπηρεσιακό ταξίδι"),I227,IF(G227="Μισή μέρα άδεια",I227/2,0))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IF(YEAR(DATE('Ρυθμίσεις'!$B$5,1,1)+223)='Ρυθμίσεις'!$B$5,DATE('Ρυθμίσεις'!$B$5,1,1)+223,"")</f>
        <v>46611</v>
      </c>
      <c r="B228" s="19">
        <f>A228</f>
        <v>46611</v>
      </c>
      <c r="C228" s="20" t="str">
        <f>IF(A228="","",IF(COUNTIF('Αργίες'!$A$5:$A$88,A228)&gt;0,"Αργία",IF(WEEKDAY(A228,2)&gt;5,"Σαββατοκύριακο","Εργάσιμη")))</f>
        <v>Εργάσιμη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IF(C228="Εργάσιμη",'Ρυθμίσεις'!$B$6,0)</f>
        <v>8</v>
      </c>
      <c r="J228" s="22">
        <f>H228+IF(OR(G228="Άδεια",G228="Αναρρωτική",G228="Γιατρός",G228="Ρεπό",G228="Υπηρεσιακό ταξίδι"),I228,IF(G228="Μισή μέρα άδεια",I228/2,0))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IF(YEAR(DATE('Ρυθμίσεις'!$B$5,1,1)+224)='Ρυθμίσεις'!$B$5,DATE('Ρυθμίσεις'!$B$5,1,1)+224,"")</f>
        <v>46612</v>
      </c>
      <c r="B229" s="19">
        <f>A229</f>
        <v>46612</v>
      </c>
      <c r="C229" s="20" t="str">
        <f>IF(A229="","",IF(COUNTIF('Αργίες'!$A$5:$A$88,A229)&gt;0,"Αργία",IF(WEEKDAY(A229,2)&gt;5,"Σαββατοκύριακο","Εργάσιμη")))</f>
        <v>Εργάσιμη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IF(C229="Εργάσιμη",'Ρυθμίσεις'!$B$6,0)</f>
        <v>8</v>
      </c>
      <c r="J229" s="22">
        <f>H229+IF(OR(G229="Άδεια",G229="Αναρρωτική",G229="Γιατρός",G229="Ρεπό",G229="Υπηρεσιακό ταξίδι"),I229,IF(G229="Μισή μέρα άδεια",I229/2,0))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IF(YEAR(DATE('Ρυθμίσεις'!$B$5,1,1)+225)='Ρυθμίσεις'!$B$5,DATE('Ρυθμίσεις'!$B$5,1,1)+225,"")</f>
        <v>46613</v>
      </c>
      <c r="B230" s="19">
        <f>A230</f>
        <v>46613</v>
      </c>
      <c r="C230" s="20" t="str">
        <f>IF(A230="","",IF(COUNTIF('Αργίες'!$A$5:$A$88,A230)&gt;0,"Αργία",IF(WEEKDAY(A230,2)&gt;5,"Σαββατοκύριακο","Εργάσιμη")))</f>
        <v>Σαββατοκύριακο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IF(C230="Εργάσιμη",'Ρυθμίσεις'!$B$6,0)</f>
        <v>0</v>
      </c>
      <c r="J230" s="22">
        <f>H230+IF(OR(G230="Άδεια",G230="Αναρρωτική",G230="Γιατρός",G230="Ρεπό",G230="Υπηρεσιακό ταξίδι"),I230,IF(G230="Μισή μέρα άδεια",I230/2,0))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IF(YEAR(DATE('Ρυθμίσεις'!$B$5,1,1)+226)='Ρυθμίσεις'!$B$5,DATE('Ρυθμίσεις'!$B$5,1,1)+226,"")</f>
        <v>46614</v>
      </c>
      <c r="B231" s="19">
        <f>A231</f>
        <v>46614</v>
      </c>
      <c r="C231" s="20" t="str">
        <f>IF(A231="","",IF(COUNTIF('Αργίες'!$A$5:$A$88,A231)&gt;0,"Αργία",IF(WEEKDAY(A231,2)&gt;5,"Σαββατοκύριακο","Εργάσιμη")))</f>
        <v>Αργία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IF(C231="Εργάσιμη",'Ρυθμίσεις'!$B$6,0)</f>
        <v>0</v>
      </c>
      <c r="J231" s="22">
        <f>H231+IF(OR(G231="Άδεια",G231="Αναρρωτική",G231="Γιατρός",G231="Ρεπό",G231="Υπηρεσιακό ταξίδι"),I231,IF(G231="Μισή μέρα άδεια",I231/2,0))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IF(YEAR(DATE('Ρυθμίσεις'!$B$5,1,1)+227)='Ρυθμίσεις'!$B$5,DATE('Ρυθμίσεις'!$B$5,1,1)+227,"")</f>
        <v>46615</v>
      </c>
      <c r="B232" s="19">
        <f>A232</f>
        <v>46615</v>
      </c>
      <c r="C232" s="20" t="str">
        <f>IF(A232="","",IF(COUNTIF('Αργίες'!$A$5:$A$88,A232)&gt;0,"Αργία",IF(WEEKDAY(A232,2)&gt;5,"Σαββατοκύριακο","Εργάσιμη")))</f>
        <v>Εργάσιμη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IF(C232="Εργάσιμη",'Ρυθμίσεις'!$B$6,0)</f>
        <v>8</v>
      </c>
      <c r="J232" s="22">
        <f>H232+IF(OR(G232="Άδεια",G232="Αναρρωτική",G232="Γιατρός",G232="Ρεπό",G232="Υπηρεσιακό ταξίδι"),I232,IF(G232="Μισή μέρα άδεια",I232/2,0))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IF(YEAR(DATE('Ρυθμίσεις'!$B$5,1,1)+228)='Ρυθμίσεις'!$B$5,DATE('Ρυθμίσεις'!$B$5,1,1)+228,"")</f>
        <v>46616</v>
      </c>
      <c r="B233" s="19">
        <f>A233</f>
        <v>46616</v>
      </c>
      <c r="C233" s="20" t="str">
        <f>IF(A233="","",IF(COUNTIF('Αργίες'!$A$5:$A$88,A233)&gt;0,"Αργία",IF(WEEKDAY(A233,2)&gt;5,"Σαββατοκύριακο","Εργάσιμη")))</f>
        <v>Εργάσιμη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IF(C233="Εργάσιμη",'Ρυθμίσεις'!$B$6,0)</f>
        <v>8</v>
      </c>
      <c r="J233" s="22">
        <f>H233+IF(OR(G233="Άδεια",G233="Αναρρωτική",G233="Γιατρός",G233="Ρεπό",G233="Υπηρεσιακό ταξίδι"),I233,IF(G233="Μισή μέρα άδεια",I233/2,0))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IF(YEAR(DATE('Ρυθμίσεις'!$B$5,1,1)+229)='Ρυθμίσεις'!$B$5,DATE('Ρυθμίσεις'!$B$5,1,1)+229,"")</f>
        <v>46617</v>
      </c>
      <c r="B234" s="19">
        <f>A234</f>
        <v>46617</v>
      </c>
      <c r="C234" s="20" t="str">
        <f>IF(A234="","",IF(COUNTIF('Αργίες'!$A$5:$A$88,A234)&gt;0,"Αργία",IF(WEEKDAY(A234,2)&gt;5,"Σαββατοκύριακο","Εργάσιμη")))</f>
        <v>Εργάσιμη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IF(C234="Εργάσιμη",'Ρυθμίσεις'!$B$6,0)</f>
        <v>8</v>
      </c>
      <c r="J234" s="22">
        <f>H234+IF(OR(G234="Άδεια",G234="Αναρρωτική",G234="Γιατρός",G234="Ρεπό",G234="Υπηρεσιακό ταξίδι"),I234,IF(G234="Μισή μέρα άδεια",I234/2,0))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IF(YEAR(DATE('Ρυθμίσεις'!$B$5,1,1)+230)='Ρυθμίσεις'!$B$5,DATE('Ρυθμίσεις'!$B$5,1,1)+230,"")</f>
        <v>46618</v>
      </c>
      <c r="B235" s="19">
        <f>A235</f>
        <v>46618</v>
      </c>
      <c r="C235" s="20" t="str">
        <f>IF(A235="","",IF(COUNTIF('Αργίες'!$A$5:$A$88,A235)&gt;0,"Αργία",IF(WEEKDAY(A235,2)&gt;5,"Σαββατοκύριακο","Εργάσιμη")))</f>
        <v>Εργάσιμη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IF(C235="Εργάσιμη",'Ρυθμίσεις'!$B$6,0)</f>
        <v>8</v>
      </c>
      <c r="J235" s="22">
        <f>H235+IF(OR(G235="Άδεια",G235="Αναρρωτική",G235="Γιατρός",G235="Ρεπό",G235="Υπηρεσιακό ταξίδι"),I235,IF(G235="Μισή μέρα άδεια",I235/2,0))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IF(YEAR(DATE('Ρυθμίσεις'!$B$5,1,1)+231)='Ρυθμίσεις'!$B$5,DATE('Ρυθμίσεις'!$B$5,1,1)+231,"")</f>
        <v>46619</v>
      </c>
      <c r="B236" s="19">
        <f>A236</f>
        <v>46619</v>
      </c>
      <c r="C236" s="20" t="str">
        <f>IF(A236="","",IF(COUNTIF('Αργίες'!$A$5:$A$88,A236)&gt;0,"Αργία",IF(WEEKDAY(A236,2)&gt;5,"Σαββατοκύριακο","Εργάσιμη")))</f>
        <v>Εργάσιμη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IF(C236="Εργάσιμη",'Ρυθμίσεις'!$B$6,0)</f>
        <v>8</v>
      </c>
      <c r="J236" s="22">
        <f>H236+IF(OR(G236="Άδεια",G236="Αναρρωτική",G236="Γιατρός",G236="Ρεπό",G236="Υπηρεσιακό ταξίδι"),I236,IF(G236="Μισή μέρα άδεια",I236/2,0))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IF(YEAR(DATE('Ρυθμίσεις'!$B$5,1,1)+232)='Ρυθμίσεις'!$B$5,DATE('Ρυθμίσεις'!$B$5,1,1)+232,"")</f>
        <v>46620</v>
      </c>
      <c r="B237" s="19">
        <f>A237</f>
        <v>46620</v>
      </c>
      <c r="C237" s="20" t="str">
        <f>IF(A237="","",IF(COUNTIF('Αργίες'!$A$5:$A$88,A237)&gt;0,"Αργία",IF(WEEKDAY(A237,2)&gt;5,"Σαββατοκύριακο","Εργάσιμη")))</f>
        <v>Σαββατοκύριακο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IF(C237="Εργάσιμη",'Ρυθμίσεις'!$B$6,0)</f>
        <v>0</v>
      </c>
      <c r="J237" s="22">
        <f>H237+IF(OR(G237="Άδεια",G237="Αναρρωτική",G237="Γιατρός",G237="Ρεπό",G237="Υπηρεσιακό ταξίδι"),I237,IF(G237="Μισή μέρα άδεια",I237/2,0))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IF(YEAR(DATE('Ρυθμίσεις'!$B$5,1,1)+233)='Ρυθμίσεις'!$B$5,DATE('Ρυθμίσεις'!$B$5,1,1)+233,"")</f>
        <v>46621</v>
      </c>
      <c r="B238" s="19">
        <f>A238</f>
        <v>46621</v>
      </c>
      <c r="C238" s="20" t="str">
        <f>IF(A238="","",IF(COUNTIF('Αργίες'!$A$5:$A$88,A238)&gt;0,"Αργία",IF(WEEKDAY(A238,2)&gt;5,"Σαββατοκύριακο","Εργάσιμη")))</f>
        <v>Σαββατοκύριακο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IF(C238="Εργάσιμη",'Ρυθμίσεις'!$B$6,0)</f>
        <v>0</v>
      </c>
      <c r="J238" s="22">
        <f>H238+IF(OR(G238="Άδεια",G238="Αναρρωτική",G238="Γιατρός",G238="Ρεπό",G238="Υπηρεσιακό ταξίδι"),I238,IF(G238="Μισή μέρα άδεια",I238/2,0))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IF(YEAR(DATE('Ρυθμίσεις'!$B$5,1,1)+234)='Ρυθμίσεις'!$B$5,DATE('Ρυθμίσεις'!$B$5,1,1)+234,"")</f>
        <v>46622</v>
      </c>
      <c r="B239" s="19">
        <f>A239</f>
        <v>46622</v>
      </c>
      <c r="C239" s="20" t="str">
        <f>IF(A239="","",IF(COUNTIF('Αργίες'!$A$5:$A$88,A239)&gt;0,"Αργία",IF(WEEKDAY(A239,2)&gt;5,"Σαββατοκύριακο","Εργάσιμη")))</f>
        <v>Εργάσιμη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IF(C239="Εργάσιμη",'Ρυθμίσεις'!$B$6,0)</f>
        <v>8</v>
      </c>
      <c r="J239" s="22">
        <f>H239+IF(OR(G239="Άδεια",G239="Αναρρωτική",G239="Γιατρός",G239="Ρεπό",G239="Υπηρεσιακό ταξίδι"),I239,IF(G239="Μισή μέρα άδεια",I239/2,0))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IF(YEAR(DATE('Ρυθμίσεις'!$B$5,1,1)+235)='Ρυθμίσεις'!$B$5,DATE('Ρυθμίσεις'!$B$5,1,1)+235,"")</f>
        <v>46623</v>
      </c>
      <c r="B240" s="19">
        <f>A240</f>
        <v>46623</v>
      </c>
      <c r="C240" s="20" t="str">
        <f>IF(A240="","",IF(COUNTIF('Αργίες'!$A$5:$A$88,A240)&gt;0,"Αργία",IF(WEEKDAY(A240,2)&gt;5,"Σαββατοκύριακο","Εργάσιμη")))</f>
        <v>Εργάσιμη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IF(C240="Εργάσιμη",'Ρυθμίσεις'!$B$6,0)</f>
        <v>8</v>
      </c>
      <c r="J240" s="22">
        <f>H240+IF(OR(G240="Άδεια",G240="Αναρρωτική",G240="Γιατρός",G240="Ρεπό",G240="Υπηρεσιακό ταξίδι"),I240,IF(G240="Μισή μέρα άδεια",I240/2,0))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IF(YEAR(DATE('Ρυθμίσεις'!$B$5,1,1)+236)='Ρυθμίσεις'!$B$5,DATE('Ρυθμίσεις'!$B$5,1,1)+236,"")</f>
        <v>46624</v>
      </c>
      <c r="B241" s="19">
        <f>A241</f>
        <v>46624</v>
      </c>
      <c r="C241" s="20" t="str">
        <f>IF(A241="","",IF(COUNTIF('Αργίες'!$A$5:$A$88,A241)&gt;0,"Αργία",IF(WEEKDAY(A241,2)&gt;5,"Σαββατοκύριακο","Εργάσιμη")))</f>
        <v>Εργάσιμη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IF(C241="Εργάσιμη",'Ρυθμίσεις'!$B$6,0)</f>
        <v>8</v>
      </c>
      <c r="J241" s="22">
        <f>H241+IF(OR(G241="Άδεια",G241="Αναρρωτική",G241="Γιατρός",G241="Ρεπό",G241="Υπηρεσιακό ταξίδι"),I241,IF(G241="Μισή μέρα άδεια",I241/2,0))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IF(YEAR(DATE('Ρυθμίσεις'!$B$5,1,1)+237)='Ρυθμίσεις'!$B$5,DATE('Ρυθμίσεις'!$B$5,1,1)+237,"")</f>
        <v>46625</v>
      </c>
      <c r="B242" s="19">
        <f>A242</f>
        <v>46625</v>
      </c>
      <c r="C242" s="20" t="str">
        <f>IF(A242="","",IF(COUNTIF('Αργίες'!$A$5:$A$88,A242)&gt;0,"Αργία",IF(WEEKDAY(A242,2)&gt;5,"Σαββατοκύριακο","Εργάσιμη")))</f>
        <v>Εργάσιμη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IF(C242="Εργάσιμη",'Ρυθμίσεις'!$B$6,0)</f>
        <v>8</v>
      </c>
      <c r="J242" s="22">
        <f>H242+IF(OR(G242="Άδεια",G242="Αναρρωτική",G242="Γιατρός",G242="Ρεπό",G242="Υπηρεσιακό ταξίδι"),I242,IF(G242="Μισή μέρα άδεια",I242/2,0))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IF(YEAR(DATE('Ρυθμίσεις'!$B$5,1,1)+238)='Ρυθμίσεις'!$B$5,DATE('Ρυθμίσεις'!$B$5,1,1)+238,"")</f>
        <v>46626</v>
      </c>
      <c r="B243" s="19">
        <f>A243</f>
        <v>46626</v>
      </c>
      <c r="C243" s="20" t="str">
        <f>IF(A243="","",IF(COUNTIF('Αργίες'!$A$5:$A$88,A243)&gt;0,"Αργία",IF(WEEKDAY(A243,2)&gt;5,"Σαββατοκύριακο","Εργάσιμη")))</f>
        <v>Εργάσιμη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IF(C243="Εργάσιμη",'Ρυθμίσεις'!$B$6,0)</f>
        <v>8</v>
      </c>
      <c r="J243" s="22">
        <f>H243+IF(OR(G243="Άδεια",G243="Αναρρωτική",G243="Γιατρός",G243="Ρεπό",G243="Υπηρεσιακό ταξίδι"),I243,IF(G243="Μισή μέρα άδεια",I243/2,0))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IF(YEAR(DATE('Ρυθμίσεις'!$B$5,1,1)+239)='Ρυθμίσεις'!$B$5,DATE('Ρυθμίσεις'!$B$5,1,1)+239,"")</f>
        <v>46627</v>
      </c>
      <c r="B244" s="19">
        <f>A244</f>
        <v>46627</v>
      </c>
      <c r="C244" s="20" t="str">
        <f>IF(A244="","",IF(COUNTIF('Αργίες'!$A$5:$A$88,A244)&gt;0,"Αργία",IF(WEEKDAY(A244,2)&gt;5,"Σαββατοκύριακο","Εργάσιμη")))</f>
        <v>Σαββατοκύριακο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IF(C244="Εργάσιμη",'Ρυθμίσεις'!$B$6,0)</f>
        <v>0</v>
      </c>
      <c r="J244" s="22">
        <f>H244+IF(OR(G244="Άδεια",G244="Αναρρωτική",G244="Γιατρός",G244="Ρεπό",G244="Υπηρεσιακό ταξίδι"),I244,IF(G244="Μισή μέρα άδεια",I244/2,0))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IF(YEAR(DATE('Ρυθμίσεις'!$B$5,1,1)+240)='Ρυθμίσεις'!$B$5,DATE('Ρυθμίσεις'!$B$5,1,1)+240,"")</f>
        <v>46628</v>
      </c>
      <c r="B245" s="19">
        <f>A245</f>
        <v>46628</v>
      </c>
      <c r="C245" s="20" t="str">
        <f>IF(A245="","",IF(COUNTIF('Αργίες'!$A$5:$A$88,A245)&gt;0,"Αργία",IF(WEEKDAY(A245,2)&gt;5,"Σαββατοκύριακο","Εργάσιμη")))</f>
        <v>Σαββατοκύριακο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IF(C245="Εργάσιμη",'Ρυθμίσεις'!$B$6,0)</f>
        <v>0</v>
      </c>
      <c r="J245" s="22">
        <f>H245+IF(OR(G245="Άδεια",G245="Αναρρωτική",G245="Γιατρός",G245="Ρεπό",G245="Υπηρεσιακό ταξίδι"),I245,IF(G245="Μισή μέρα άδεια",I245/2,0))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IF(YEAR(DATE('Ρυθμίσεις'!$B$5,1,1)+241)='Ρυθμίσεις'!$B$5,DATE('Ρυθμίσεις'!$B$5,1,1)+241,"")</f>
        <v>46629</v>
      </c>
      <c r="B246" s="19">
        <f>A246</f>
        <v>46629</v>
      </c>
      <c r="C246" s="20" t="str">
        <f>IF(A246="","",IF(COUNTIF('Αργίες'!$A$5:$A$88,A246)&gt;0,"Αργία",IF(WEEKDAY(A246,2)&gt;5,"Σαββατοκύριακο","Εργάσιμη")))</f>
        <v>Εργάσιμη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IF(C246="Εργάσιμη",'Ρυθμίσεις'!$B$6,0)</f>
        <v>8</v>
      </c>
      <c r="J246" s="22">
        <f>H246+IF(OR(G246="Άδεια",G246="Αναρρωτική",G246="Γιατρός",G246="Ρεπό",G246="Υπηρεσιακό ταξίδι"),I246,IF(G246="Μισή μέρα άδεια",I246/2,0))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IF(YEAR(DATE('Ρυθμίσεις'!$B$5,1,1)+242)='Ρυθμίσεις'!$B$5,DATE('Ρυθμίσεις'!$B$5,1,1)+242,"")</f>
        <v>46630</v>
      </c>
      <c r="B247" s="19">
        <f>A247</f>
        <v>46630</v>
      </c>
      <c r="C247" s="20" t="str">
        <f>IF(A247="","",IF(COUNTIF('Αργίες'!$A$5:$A$88,A247)&gt;0,"Αργία",IF(WEEKDAY(A247,2)&gt;5,"Σαββατοκύριακο","Εργάσιμη")))</f>
        <v>Εργάσιμη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IF(C247="Εργάσιμη",'Ρυθμίσεις'!$B$6,0)</f>
        <v>8</v>
      </c>
      <c r="J247" s="22">
        <f>H247+IF(OR(G247="Άδεια",G247="Αναρρωτική",G247="Γιατρός",G247="Ρεπό",G247="Υπηρεσιακό ταξίδι"),I247,IF(G247="Μισή μέρα άδεια",I247/2,0))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IF(YEAR(DATE('Ρυθμίσεις'!$B$5,1,1)+243)='Ρυθμίσεις'!$B$5,DATE('Ρυθμίσεις'!$B$5,1,1)+243,"")</f>
        <v>46631</v>
      </c>
      <c r="B248" s="19">
        <f>A248</f>
        <v>46631</v>
      </c>
      <c r="C248" s="20" t="str">
        <f>IF(A248="","",IF(COUNTIF('Αργίες'!$A$5:$A$88,A248)&gt;0,"Αργία",IF(WEEKDAY(A248,2)&gt;5,"Σαββατοκύριακο","Εργάσιμη")))</f>
        <v>Εργάσιμη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IF(C248="Εργάσιμη",'Ρυθμίσεις'!$B$6,0)</f>
        <v>8</v>
      </c>
      <c r="J248" s="22">
        <f>H248+IF(OR(G248="Άδεια",G248="Αναρρωτική",G248="Γιατρός",G248="Ρεπό",G248="Υπηρεσιακό ταξίδι"),I248,IF(G248="Μισή μέρα άδεια",I248/2,0))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IF(YEAR(DATE('Ρυθμίσεις'!$B$5,1,1)+244)='Ρυθμίσεις'!$B$5,DATE('Ρυθμίσεις'!$B$5,1,1)+244,"")</f>
        <v>46632</v>
      </c>
      <c r="B249" s="19">
        <f>A249</f>
        <v>46632</v>
      </c>
      <c r="C249" s="20" t="str">
        <f>IF(A249="","",IF(COUNTIF('Αργίες'!$A$5:$A$88,A249)&gt;0,"Αργία",IF(WEEKDAY(A249,2)&gt;5,"Σαββατοκύριακο","Εργάσιμη")))</f>
        <v>Εργάσιμη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IF(C249="Εργάσιμη",'Ρυθμίσεις'!$B$6,0)</f>
        <v>8</v>
      </c>
      <c r="J249" s="22">
        <f>H249+IF(OR(G249="Άδεια",G249="Αναρρωτική",G249="Γιατρός",G249="Ρεπό",G249="Υπηρεσιακό ταξίδι"),I249,IF(G249="Μισή μέρα άδεια",I249/2,0))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IF(YEAR(DATE('Ρυθμίσεις'!$B$5,1,1)+245)='Ρυθμίσεις'!$B$5,DATE('Ρυθμίσεις'!$B$5,1,1)+245,"")</f>
        <v>46633</v>
      </c>
      <c r="B250" s="19">
        <f>A250</f>
        <v>46633</v>
      </c>
      <c r="C250" s="20" t="str">
        <f>IF(A250="","",IF(COUNTIF('Αργίες'!$A$5:$A$88,A250)&gt;0,"Αργία",IF(WEEKDAY(A250,2)&gt;5,"Σαββατοκύριακο","Εργάσιμη")))</f>
        <v>Εργάσιμη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IF(C250="Εργάσιμη",'Ρυθμίσεις'!$B$6,0)</f>
        <v>8</v>
      </c>
      <c r="J250" s="22">
        <f>H250+IF(OR(G250="Άδεια",G250="Αναρρωτική",G250="Γιατρός",G250="Ρεπό",G250="Υπηρεσιακό ταξίδι"),I250,IF(G250="Μισή μέρα άδεια",I250/2,0))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IF(YEAR(DATE('Ρυθμίσεις'!$B$5,1,1)+246)='Ρυθμίσεις'!$B$5,DATE('Ρυθμίσεις'!$B$5,1,1)+246,"")</f>
        <v>46634</v>
      </c>
      <c r="B251" s="19">
        <f>A251</f>
        <v>46634</v>
      </c>
      <c r="C251" s="20" t="str">
        <f>IF(A251="","",IF(COUNTIF('Αργίες'!$A$5:$A$88,A251)&gt;0,"Αργία",IF(WEEKDAY(A251,2)&gt;5,"Σαββατοκύριακο","Εργάσιμη")))</f>
        <v>Σαββατοκύριακο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IF(C251="Εργάσιμη",'Ρυθμίσεις'!$B$6,0)</f>
        <v>0</v>
      </c>
      <c r="J251" s="22">
        <f>H251+IF(OR(G251="Άδεια",G251="Αναρρωτική",G251="Γιατρός",G251="Ρεπό",G251="Υπηρεσιακό ταξίδι"),I251,IF(G251="Μισή μέρα άδεια",I251/2,0))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IF(YEAR(DATE('Ρυθμίσεις'!$B$5,1,1)+247)='Ρυθμίσεις'!$B$5,DATE('Ρυθμίσεις'!$B$5,1,1)+247,"")</f>
        <v>46635</v>
      </c>
      <c r="B252" s="19">
        <f>A252</f>
        <v>46635</v>
      </c>
      <c r="C252" s="20" t="str">
        <f>IF(A252="","",IF(COUNTIF('Αργίες'!$A$5:$A$88,A252)&gt;0,"Αργία",IF(WEEKDAY(A252,2)&gt;5,"Σαββατοκύριακο","Εργάσιμη")))</f>
        <v>Σαββατοκύριακο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IF(C252="Εργάσιμη",'Ρυθμίσεις'!$B$6,0)</f>
        <v>0</v>
      </c>
      <c r="J252" s="22">
        <f>H252+IF(OR(G252="Άδεια",G252="Αναρρωτική",G252="Γιατρός",G252="Ρεπό",G252="Υπηρεσιακό ταξίδι"),I252,IF(G252="Μισή μέρα άδεια",I252/2,0))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IF(YEAR(DATE('Ρυθμίσεις'!$B$5,1,1)+248)='Ρυθμίσεις'!$B$5,DATE('Ρυθμίσεις'!$B$5,1,1)+248,"")</f>
        <v>46636</v>
      </c>
      <c r="B253" s="19">
        <f>A253</f>
        <v>46636</v>
      </c>
      <c r="C253" s="20" t="str">
        <f>IF(A253="","",IF(COUNTIF('Αργίες'!$A$5:$A$88,A253)&gt;0,"Αργία",IF(WEEKDAY(A253,2)&gt;5,"Σαββατοκύριακο","Εργάσιμη")))</f>
        <v>Εργάσιμη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IF(C253="Εργάσιμη",'Ρυθμίσεις'!$B$6,0)</f>
        <v>8</v>
      </c>
      <c r="J253" s="22">
        <f>H253+IF(OR(G253="Άδεια",G253="Αναρρωτική",G253="Γιατρός",G253="Ρεπό",G253="Υπηρεσιακό ταξίδι"),I253,IF(G253="Μισή μέρα άδεια",I253/2,0))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IF(YEAR(DATE('Ρυθμίσεις'!$B$5,1,1)+249)='Ρυθμίσεις'!$B$5,DATE('Ρυθμίσεις'!$B$5,1,1)+249,"")</f>
        <v>46637</v>
      </c>
      <c r="B254" s="19">
        <f>A254</f>
        <v>46637</v>
      </c>
      <c r="C254" s="20" t="str">
        <f>IF(A254="","",IF(COUNTIF('Αργίες'!$A$5:$A$88,A254)&gt;0,"Αργία",IF(WEEKDAY(A254,2)&gt;5,"Σαββατοκύριακο","Εργάσιμη")))</f>
        <v>Εργάσιμη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IF(C254="Εργάσιμη",'Ρυθμίσεις'!$B$6,0)</f>
        <v>8</v>
      </c>
      <c r="J254" s="22">
        <f>H254+IF(OR(G254="Άδεια",G254="Αναρρωτική",G254="Γιατρός",G254="Ρεπό",G254="Υπηρεσιακό ταξίδι"),I254,IF(G254="Μισή μέρα άδεια",I254/2,0))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IF(YEAR(DATE('Ρυθμίσεις'!$B$5,1,1)+250)='Ρυθμίσεις'!$B$5,DATE('Ρυθμίσεις'!$B$5,1,1)+250,"")</f>
        <v>46638</v>
      </c>
      <c r="B255" s="19">
        <f>A255</f>
        <v>46638</v>
      </c>
      <c r="C255" s="20" t="str">
        <f>IF(A255="","",IF(COUNTIF('Αργίες'!$A$5:$A$88,A255)&gt;0,"Αργία",IF(WEEKDAY(A255,2)&gt;5,"Σαββατοκύριακο","Εργάσιμη")))</f>
        <v>Εργάσιμη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IF(C255="Εργάσιμη",'Ρυθμίσεις'!$B$6,0)</f>
        <v>8</v>
      </c>
      <c r="J255" s="22">
        <f>H255+IF(OR(G255="Άδεια",G255="Αναρρωτική",G255="Γιατρός",G255="Ρεπό",G255="Υπηρεσιακό ταξίδι"),I255,IF(G255="Μισή μέρα άδεια",I255/2,0))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IF(YEAR(DATE('Ρυθμίσεις'!$B$5,1,1)+251)='Ρυθμίσεις'!$B$5,DATE('Ρυθμίσεις'!$B$5,1,1)+251,"")</f>
        <v>46639</v>
      </c>
      <c r="B256" s="19">
        <f>A256</f>
        <v>46639</v>
      </c>
      <c r="C256" s="20" t="str">
        <f>IF(A256="","",IF(COUNTIF('Αργίες'!$A$5:$A$88,A256)&gt;0,"Αργία",IF(WEEKDAY(A256,2)&gt;5,"Σαββατοκύριακο","Εργάσιμη")))</f>
        <v>Εργάσιμη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IF(C256="Εργάσιμη",'Ρυθμίσεις'!$B$6,0)</f>
        <v>8</v>
      </c>
      <c r="J256" s="22">
        <f>H256+IF(OR(G256="Άδεια",G256="Αναρρωτική",G256="Γιατρός",G256="Ρεπό",G256="Υπηρεσιακό ταξίδι"),I256,IF(G256="Μισή μέρα άδεια",I256/2,0))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IF(YEAR(DATE('Ρυθμίσεις'!$B$5,1,1)+252)='Ρυθμίσεις'!$B$5,DATE('Ρυθμίσεις'!$B$5,1,1)+252,"")</f>
        <v>46640</v>
      </c>
      <c r="B257" s="19">
        <f>A257</f>
        <v>46640</v>
      </c>
      <c r="C257" s="20" t="str">
        <f>IF(A257="","",IF(COUNTIF('Αργίες'!$A$5:$A$88,A257)&gt;0,"Αργία",IF(WEEKDAY(A257,2)&gt;5,"Σαββατοκύριακο","Εργάσιμη")))</f>
        <v>Εργάσιμη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IF(C257="Εργάσιμη",'Ρυθμίσεις'!$B$6,0)</f>
        <v>8</v>
      </c>
      <c r="J257" s="22">
        <f>H257+IF(OR(G257="Άδεια",G257="Αναρρωτική",G257="Γιατρός",G257="Ρεπό",G257="Υπηρεσιακό ταξίδι"),I257,IF(G257="Μισή μέρα άδεια",I257/2,0))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IF(YEAR(DATE('Ρυθμίσεις'!$B$5,1,1)+253)='Ρυθμίσεις'!$B$5,DATE('Ρυθμίσεις'!$B$5,1,1)+253,"")</f>
        <v>46641</v>
      </c>
      <c r="B258" s="19">
        <f>A258</f>
        <v>46641</v>
      </c>
      <c r="C258" s="20" t="str">
        <f>IF(A258="","",IF(COUNTIF('Αργίες'!$A$5:$A$88,A258)&gt;0,"Αργία",IF(WEEKDAY(A258,2)&gt;5,"Σαββατοκύριακο","Εργάσιμη")))</f>
        <v>Σαββατοκύριακο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IF(C258="Εργάσιμη",'Ρυθμίσεις'!$B$6,0)</f>
        <v>0</v>
      </c>
      <c r="J258" s="22">
        <f>H258+IF(OR(G258="Άδεια",G258="Αναρρωτική",G258="Γιατρός",G258="Ρεπό",G258="Υπηρεσιακό ταξίδι"),I258,IF(G258="Μισή μέρα άδεια",I258/2,0))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IF(YEAR(DATE('Ρυθμίσεις'!$B$5,1,1)+254)='Ρυθμίσεις'!$B$5,DATE('Ρυθμίσεις'!$B$5,1,1)+254,"")</f>
        <v>46642</v>
      </c>
      <c r="B259" s="19">
        <f>A259</f>
        <v>46642</v>
      </c>
      <c r="C259" s="20" t="str">
        <f>IF(A259="","",IF(COUNTIF('Αργίες'!$A$5:$A$88,A259)&gt;0,"Αργία",IF(WEEKDAY(A259,2)&gt;5,"Σαββατοκύριακο","Εργάσιμη")))</f>
        <v>Σαββατοκύριακο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IF(C259="Εργάσιμη",'Ρυθμίσεις'!$B$6,0)</f>
        <v>0</v>
      </c>
      <c r="J259" s="22">
        <f>H259+IF(OR(G259="Άδεια",G259="Αναρρωτική",G259="Γιατρός",G259="Ρεπό",G259="Υπηρεσιακό ταξίδι"),I259,IF(G259="Μισή μέρα άδεια",I259/2,0))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IF(YEAR(DATE('Ρυθμίσεις'!$B$5,1,1)+255)='Ρυθμίσεις'!$B$5,DATE('Ρυθμίσεις'!$B$5,1,1)+255,"")</f>
        <v>46643</v>
      </c>
      <c r="B260" s="19">
        <f>A260</f>
        <v>46643</v>
      </c>
      <c r="C260" s="20" t="str">
        <f>IF(A260="","",IF(COUNTIF('Αργίες'!$A$5:$A$88,A260)&gt;0,"Αργία",IF(WEEKDAY(A260,2)&gt;5,"Σαββατοκύριακο","Εργάσιμη")))</f>
        <v>Εργάσιμη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IF(C260="Εργάσιμη",'Ρυθμίσεις'!$B$6,0)</f>
        <v>8</v>
      </c>
      <c r="J260" s="22">
        <f>H260+IF(OR(G260="Άδεια",G260="Αναρρωτική",G260="Γιατρός",G260="Ρεπό",G260="Υπηρεσιακό ταξίδι"),I260,IF(G260="Μισή μέρα άδεια",I260/2,0))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IF(YEAR(DATE('Ρυθμίσεις'!$B$5,1,1)+256)='Ρυθμίσεις'!$B$5,DATE('Ρυθμίσεις'!$B$5,1,1)+256,"")</f>
        <v>46644</v>
      </c>
      <c r="B261" s="19">
        <f>A261</f>
        <v>46644</v>
      </c>
      <c r="C261" s="20" t="str">
        <f>IF(A261="","",IF(COUNTIF('Αργίες'!$A$5:$A$88,A261)&gt;0,"Αργία",IF(WEEKDAY(A261,2)&gt;5,"Σαββατοκύριακο","Εργάσιμη")))</f>
        <v>Εργάσιμη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IF(C261="Εργάσιμη",'Ρυθμίσεις'!$B$6,0)</f>
        <v>8</v>
      </c>
      <c r="J261" s="22">
        <f>H261+IF(OR(G261="Άδεια",G261="Αναρρωτική",G261="Γιατρός",G261="Ρεπό",G261="Υπηρεσιακό ταξίδι"),I261,IF(G261="Μισή μέρα άδεια",I261/2,0))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IF(YEAR(DATE('Ρυθμίσεις'!$B$5,1,1)+257)='Ρυθμίσεις'!$B$5,DATE('Ρυθμίσεις'!$B$5,1,1)+257,"")</f>
        <v>46645</v>
      </c>
      <c r="B262" s="19">
        <f>A262</f>
        <v>46645</v>
      </c>
      <c r="C262" s="20" t="str">
        <f>IF(A262="","",IF(COUNTIF('Αργίες'!$A$5:$A$88,A262)&gt;0,"Αργία",IF(WEEKDAY(A262,2)&gt;5,"Σαββατοκύριακο","Εργάσιμη")))</f>
        <v>Εργάσιμη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IF(C262="Εργάσιμη",'Ρυθμίσεις'!$B$6,0)</f>
        <v>8</v>
      </c>
      <c r="J262" s="22">
        <f>H262+IF(OR(G262="Άδεια",G262="Αναρρωτική",G262="Γιατρός",G262="Ρεπό",G262="Υπηρεσιακό ταξίδι"),I262,IF(G262="Μισή μέρα άδεια",I262/2,0))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IF(YEAR(DATE('Ρυθμίσεις'!$B$5,1,1)+258)='Ρυθμίσεις'!$B$5,DATE('Ρυθμίσεις'!$B$5,1,1)+258,"")</f>
        <v>46646</v>
      </c>
      <c r="B263" s="19">
        <f>A263</f>
        <v>46646</v>
      </c>
      <c r="C263" s="20" t="str">
        <f>IF(A263="","",IF(COUNTIF('Αργίες'!$A$5:$A$88,A263)&gt;0,"Αργία",IF(WEEKDAY(A263,2)&gt;5,"Σαββατοκύριακο","Εργάσιμη")))</f>
        <v>Εργάσιμη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IF(C263="Εργάσιμη",'Ρυθμίσεις'!$B$6,0)</f>
        <v>8</v>
      </c>
      <c r="J263" s="22">
        <f>H263+IF(OR(G263="Άδεια",G263="Αναρρωτική",G263="Γιατρός",G263="Ρεπό",G263="Υπηρεσιακό ταξίδι"),I263,IF(G263="Μισή μέρα άδεια",I263/2,0))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IF(YEAR(DATE('Ρυθμίσεις'!$B$5,1,1)+259)='Ρυθμίσεις'!$B$5,DATE('Ρυθμίσεις'!$B$5,1,1)+259,"")</f>
        <v>46647</v>
      </c>
      <c r="B264" s="19">
        <f>A264</f>
        <v>46647</v>
      </c>
      <c r="C264" s="20" t="str">
        <f>IF(A264="","",IF(COUNTIF('Αργίες'!$A$5:$A$88,A264)&gt;0,"Αργία",IF(WEEKDAY(A264,2)&gt;5,"Σαββατοκύριακο","Εργάσιμη")))</f>
        <v>Εργάσιμη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IF(C264="Εργάσιμη",'Ρυθμίσεις'!$B$6,0)</f>
        <v>8</v>
      </c>
      <c r="J264" s="22">
        <f>H264+IF(OR(G264="Άδεια",G264="Αναρρωτική",G264="Γιατρός",G264="Ρεπό",G264="Υπηρεσιακό ταξίδι"),I264,IF(G264="Μισή μέρα άδεια",I264/2,0))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IF(YEAR(DATE('Ρυθμίσεις'!$B$5,1,1)+260)='Ρυθμίσεις'!$B$5,DATE('Ρυθμίσεις'!$B$5,1,1)+260,"")</f>
        <v>46648</v>
      </c>
      <c r="B265" s="19">
        <f>A265</f>
        <v>46648</v>
      </c>
      <c r="C265" s="20" t="str">
        <f>IF(A265="","",IF(COUNTIF('Αργίες'!$A$5:$A$88,A265)&gt;0,"Αργία",IF(WEEKDAY(A265,2)&gt;5,"Σαββατοκύριακο","Εργάσιμη")))</f>
        <v>Σαββατοκύριακο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IF(C265="Εργάσιμη",'Ρυθμίσεις'!$B$6,0)</f>
        <v>0</v>
      </c>
      <c r="J265" s="22">
        <f>H265+IF(OR(G265="Άδεια",G265="Αναρρωτική",G265="Γιατρός",G265="Ρεπό",G265="Υπηρεσιακό ταξίδι"),I265,IF(G265="Μισή μέρα άδεια",I265/2,0))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IF(YEAR(DATE('Ρυθμίσεις'!$B$5,1,1)+261)='Ρυθμίσεις'!$B$5,DATE('Ρυθμίσεις'!$B$5,1,1)+261,"")</f>
        <v>46649</v>
      </c>
      <c r="B266" s="19">
        <f>A266</f>
        <v>46649</v>
      </c>
      <c r="C266" s="20" t="str">
        <f>IF(A266="","",IF(COUNTIF('Αργίες'!$A$5:$A$88,A266)&gt;0,"Αργία",IF(WEEKDAY(A266,2)&gt;5,"Σαββατοκύριακο","Εργάσιμη")))</f>
        <v>Σαββατοκύριακο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IF(C266="Εργάσιμη",'Ρυθμίσεις'!$B$6,0)</f>
        <v>0</v>
      </c>
      <c r="J266" s="22">
        <f>H266+IF(OR(G266="Άδεια",G266="Αναρρωτική",G266="Γιατρός",G266="Ρεπό",G266="Υπηρεσιακό ταξίδι"),I266,IF(G266="Μισή μέρα άδεια",I266/2,0))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IF(YEAR(DATE('Ρυθμίσεις'!$B$5,1,1)+262)='Ρυθμίσεις'!$B$5,DATE('Ρυθμίσεις'!$B$5,1,1)+262,"")</f>
        <v>46650</v>
      </c>
      <c r="B267" s="19">
        <f>A267</f>
        <v>46650</v>
      </c>
      <c r="C267" s="20" t="str">
        <f>IF(A267="","",IF(COUNTIF('Αργίες'!$A$5:$A$88,A267)&gt;0,"Αργία",IF(WEEKDAY(A267,2)&gt;5,"Σαββατοκύριακο","Εργάσιμη")))</f>
        <v>Εργάσιμη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IF(C267="Εργάσιμη",'Ρυθμίσεις'!$B$6,0)</f>
        <v>8</v>
      </c>
      <c r="J267" s="22">
        <f>H267+IF(OR(G267="Άδεια",G267="Αναρρωτική",G267="Γιατρός",G267="Ρεπό",G267="Υπηρεσιακό ταξίδι"),I267,IF(G267="Μισή μέρα άδεια",I267/2,0))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IF(YEAR(DATE('Ρυθμίσεις'!$B$5,1,1)+263)='Ρυθμίσεις'!$B$5,DATE('Ρυθμίσεις'!$B$5,1,1)+263,"")</f>
        <v>46651</v>
      </c>
      <c r="B268" s="19">
        <f>A268</f>
        <v>46651</v>
      </c>
      <c r="C268" s="20" t="str">
        <f>IF(A268="","",IF(COUNTIF('Αργίες'!$A$5:$A$88,A268)&gt;0,"Αργία",IF(WEEKDAY(A268,2)&gt;5,"Σαββατοκύριακο","Εργάσιμη")))</f>
        <v>Εργάσιμη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IF(C268="Εργάσιμη",'Ρυθμίσεις'!$B$6,0)</f>
        <v>8</v>
      </c>
      <c r="J268" s="22">
        <f>H268+IF(OR(G268="Άδεια",G268="Αναρρωτική",G268="Γιατρός",G268="Ρεπό",G268="Υπηρεσιακό ταξίδι"),I268,IF(G268="Μισή μέρα άδεια",I268/2,0))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IF(YEAR(DATE('Ρυθμίσεις'!$B$5,1,1)+264)='Ρυθμίσεις'!$B$5,DATE('Ρυθμίσεις'!$B$5,1,1)+264,"")</f>
        <v>46652</v>
      </c>
      <c r="B269" s="19">
        <f>A269</f>
        <v>46652</v>
      </c>
      <c r="C269" s="20" t="str">
        <f>IF(A269="","",IF(COUNTIF('Αργίες'!$A$5:$A$88,A269)&gt;0,"Αργία",IF(WEEKDAY(A269,2)&gt;5,"Σαββατοκύριακο","Εργάσιμη")))</f>
        <v>Εργάσιμη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IF(C269="Εργάσιμη",'Ρυθμίσεις'!$B$6,0)</f>
        <v>8</v>
      </c>
      <c r="J269" s="22">
        <f>H269+IF(OR(G269="Άδεια",G269="Αναρρωτική",G269="Γιατρός",G269="Ρεπό",G269="Υπηρεσιακό ταξίδι"),I269,IF(G269="Μισή μέρα άδεια",I269/2,0))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IF(YEAR(DATE('Ρυθμίσεις'!$B$5,1,1)+265)='Ρυθμίσεις'!$B$5,DATE('Ρυθμίσεις'!$B$5,1,1)+265,"")</f>
        <v>46653</v>
      </c>
      <c r="B270" s="19">
        <f>A270</f>
        <v>46653</v>
      </c>
      <c r="C270" s="20" t="str">
        <f>IF(A270="","",IF(COUNTIF('Αργίες'!$A$5:$A$88,A270)&gt;0,"Αργία",IF(WEEKDAY(A270,2)&gt;5,"Σαββατοκύριακο","Εργάσιμη")))</f>
        <v>Εργάσιμη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IF(C270="Εργάσιμη",'Ρυθμίσεις'!$B$6,0)</f>
        <v>8</v>
      </c>
      <c r="J270" s="22">
        <f>H270+IF(OR(G270="Άδεια",G270="Αναρρωτική",G270="Γιατρός",G270="Ρεπό",G270="Υπηρεσιακό ταξίδι"),I270,IF(G270="Μισή μέρα άδεια",I270/2,0))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IF(YEAR(DATE('Ρυθμίσεις'!$B$5,1,1)+266)='Ρυθμίσεις'!$B$5,DATE('Ρυθμίσεις'!$B$5,1,1)+266,"")</f>
        <v>46654</v>
      </c>
      <c r="B271" s="19">
        <f>A271</f>
        <v>46654</v>
      </c>
      <c r="C271" s="20" t="str">
        <f>IF(A271="","",IF(COUNTIF('Αργίες'!$A$5:$A$88,A271)&gt;0,"Αργία",IF(WEEKDAY(A271,2)&gt;5,"Σαββατοκύριακο","Εργάσιμη")))</f>
        <v>Εργάσιμη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IF(C271="Εργάσιμη",'Ρυθμίσεις'!$B$6,0)</f>
        <v>8</v>
      </c>
      <c r="J271" s="22">
        <f>H271+IF(OR(G271="Άδεια",G271="Αναρρωτική",G271="Γιατρός",G271="Ρεπό",G271="Υπηρεσιακό ταξίδι"),I271,IF(G271="Μισή μέρα άδεια",I271/2,0))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IF(YEAR(DATE('Ρυθμίσεις'!$B$5,1,1)+267)='Ρυθμίσεις'!$B$5,DATE('Ρυθμίσεις'!$B$5,1,1)+267,"")</f>
        <v>46655</v>
      </c>
      <c r="B272" s="19">
        <f>A272</f>
        <v>46655</v>
      </c>
      <c r="C272" s="20" t="str">
        <f>IF(A272="","",IF(COUNTIF('Αργίες'!$A$5:$A$88,A272)&gt;0,"Αργία",IF(WEEKDAY(A272,2)&gt;5,"Σαββατοκύριακο","Εργάσιμη")))</f>
        <v>Σαββατοκύριακο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IF(C272="Εργάσιμη",'Ρυθμίσεις'!$B$6,0)</f>
        <v>0</v>
      </c>
      <c r="J272" s="22">
        <f>H272+IF(OR(G272="Άδεια",G272="Αναρρωτική",G272="Γιατρός",G272="Ρεπό",G272="Υπηρεσιακό ταξίδι"),I272,IF(G272="Μισή μέρα άδεια",I272/2,0))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IF(YEAR(DATE('Ρυθμίσεις'!$B$5,1,1)+268)='Ρυθμίσεις'!$B$5,DATE('Ρυθμίσεις'!$B$5,1,1)+268,"")</f>
        <v>46656</v>
      </c>
      <c r="B273" s="19">
        <f>A273</f>
        <v>46656</v>
      </c>
      <c r="C273" s="20" t="str">
        <f>IF(A273="","",IF(COUNTIF('Αργίες'!$A$5:$A$88,A273)&gt;0,"Αργία",IF(WEEKDAY(A273,2)&gt;5,"Σαββατοκύριακο","Εργάσιμη")))</f>
        <v>Σαββατοκύριακο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IF(C273="Εργάσιμη",'Ρυθμίσεις'!$B$6,0)</f>
        <v>0</v>
      </c>
      <c r="J273" s="22">
        <f>H273+IF(OR(G273="Άδεια",G273="Αναρρωτική",G273="Γιατρός",G273="Ρεπό",G273="Υπηρεσιακό ταξίδι"),I273,IF(G273="Μισή μέρα άδεια",I273/2,0))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IF(YEAR(DATE('Ρυθμίσεις'!$B$5,1,1)+269)='Ρυθμίσεις'!$B$5,DATE('Ρυθμίσεις'!$B$5,1,1)+269,"")</f>
        <v>46657</v>
      </c>
      <c r="B274" s="19">
        <f>A274</f>
        <v>46657</v>
      </c>
      <c r="C274" s="20" t="str">
        <f>IF(A274="","",IF(COUNTIF('Αργίες'!$A$5:$A$88,A274)&gt;0,"Αργία",IF(WEEKDAY(A274,2)&gt;5,"Σαββατοκύριακο","Εργάσιμη")))</f>
        <v>Εργάσιμη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IF(C274="Εργάσιμη",'Ρυθμίσεις'!$B$6,0)</f>
        <v>8</v>
      </c>
      <c r="J274" s="22">
        <f>H274+IF(OR(G274="Άδεια",G274="Αναρρωτική",G274="Γιατρός",G274="Ρεπό",G274="Υπηρεσιακό ταξίδι"),I274,IF(G274="Μισή μέρα άδεια",I274/2,0))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IF(YEAR(DATE('Ρυθμίσεις'!$B$5,1,1)+270)='Ρυθμίσεις'!$B$5,DATE('Ρυθμίσεις'!$B$5,1,1)+270,"")</f>
        <v>46658</v>
      </c>
      <c r="B275" s="19">
        <f>A275</f>
        <v>46658</v>
      </c>
      <c r="C275" s="20" t="str">
        <f>IF(A275="","",IF(COUNTIF('Αργίες'!$A$5:$A$88,A275)&gt;0,"Αργία",IF(WEEKDAY(A275,2)&gt;5,"Σαββατοκύριακο","Εργάσιμη")))</f>
        <v>Εργάσιμη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IF(C275="Εργάσιμη",'Ρυθμίσεις'!$B$6,0)</f>
        <v>8</v>
      </c>
      <c r="J275" s="22">
        <f>H275+IF(OR(G275="Άδεια",G275="Αναρρωτική",G275="Γιατρός",G275="Ρεπό",G275="Υπηρεσιακό ταξίδι"),I275,IF(G275="Μισή μέρα άδεια",I275/2,0))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IF(YEAR(DATE('Ρυθμίσεις'!$B$5,1,1)+271)='Ρυθμίσεις'!$B$5,DATE('Ρυθμίσεις'!$B$5,1,1)+271,"")</f>
        <v>46659</v>
      </c>
      <c r="B276" s="19">
        <f>A276</f>
        <v>46659</v>
      </c>
      <c r="C276" s="20" t="str">
        <f>IF(A276="","",IF(COUNTIF('Αργίες'!$A$5:$A$88,A276)&gt;0,"Αργία",IF(WEEKDAY(A276,2)&gt;5,"Σαββατοκύριακο","Εργάσιμη")))</f>
        <v>Εργάσιμη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IF(C276="Εργάσιμη",'Ρυθμίσεις'!$B$6,0)</f>
        <v>8</v>
      </c>
      <c r="J276" s="22">
        <f>H276+IF(OR(G276="Άδεια",G276="Αναρρωτική",G276="Γιατρός",G276="Ρεπό",G276="Υπηρεσιακό ταξίδι"),I276,IF(G276="Μισή μέρα άδεια",I276/2,0))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IF(YEAR(DATE('Ρυθμίσεις'!$B$5,1,1)+272)='Ρυθμίσεις'!$B$5,DATE('Ρυθμίσεις'!$B$5,1,1)+272,"")</f>
        <v>46660</v>
      </c>
      <c r="B277" s="19">
        <f>A277</f>
        <v>46660</v>
      </c>
      <c r="C277" s="20" t="str">
        <f>IF(A277="","",IF(COUNTIF('Αργίες'!$A$5:$A$88,A277)&gt;0,"Αργία",IF(WEEKDAY(A277,2)&gt;5,"Σαββατοκύριακο","Εργάσιμη")))</f>
        <v>Εργάσιμη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IF(C277="Εργάσιμη",'Ρυθμίσεις'!$B$6,0)</f>
        <v>8</v>
      </c>
      <c r="J277" s="22">
        <f>H277+IF(OR(G277="Άδεια",G277="Αναρρωτική",G277="Γιατρός",G277="Ρεπό",G277="Υπηρεσιακό ταξίδι"),I277,IF(G277="Μισή μέρα άδεια",I277/2,0))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IF(YEAR(DATE('Ρυθμίσεις'!$B$5,1,1)+273)='Ρυθμίσεις'!$B$5,DATE('Ρυθμίσεις'!$B$5,1,1)+273,"")</f>
        <v>46661</v>
      </c>
      <c r="B278" s="19">
        <f>A278</f>
        <v>46661</v>
      </c>
      <c r="C278" s="20" t="str">
        <f>IF(A278="","",IF(COUNTIF('Αργίες'!$A$5:$A$88,A278)&gt;0,"Αργία",IF(WEEKDAY(A278,2)&gt;5,"Σαββατοκύριακο","Εργάσιμη")))</f>
        <v>Εργάσιμη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IF(C278="Εργάσιμη",'Ρυθμίσεις'!$B$6,0)</f>
        <v>8</v>
      </c>
      <c r="J278" s="22">
        <f>H278+IF(OR(G278="Άδεια",G278="Αναρρωτική",G278="Γιατρός",G278="Ρεπό",G278="Υπηρεσιακό ταξίδι"),I278,IF(G278="Μισή μέρα άδεια",I278/2,0))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IF(YEAR(DATE('Ρυθμίσεις'!$B$5,1,1)+274)='Ρυθμίσεις'!$B$5,DATE('Ρυθμίσεις'!$B$5,1,1)+274,"")</f>
        <v>46662</v>
      </c>
      <c r="B279" s="19">
        <f>A279</f>
        <v>46662</v>
      </c>
      <c r="C279" s="20" t="str">
        <f>IF(A279="","",IF(COUNTIF('Αργίες'!$A$5:$A$88,A279)&gt;0,"Αργία",IF(WEEKDAY(A279,2)&gt;5,"Σαββατοκύριακο","Εργάσιμη")))</f>
        <v>Σαββατοκύριακο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IF(C279="Εργάσιμη",'Ρυθμίσεις'!$B$6,0)</f>
        <v>0</v>
      </c>
      <c r="J279" s="22">
        <f>H279+IF(OR(G279="Άδεια",G279="Αναρρωτική",G279="Γιατρός",G279="Ρεπό",G279="Υπηρεσιακό ταξίδι"),I279,IF(G279="Μισή μέρα άδεια",I279/2,0))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IF(YEAR(DATE('Ρυθμίσεις'!$B$5,1,1)+275)='Ρυθμίσεις'!$B$5,DATE('Ρυθμίσεις'!$B$5,1,1)+275,"")</f>
        <v>46663</v>
      </c>
      <c r="B280" s="19">
        <f>A280</f>
        <v>46663</v>
      </c>
      <c r="C280" s="20" t="str">
        <f>IF(A280="","",IF(COUNTIF('Αργίες'!$A$5:$A$88,A280)&gt;0,"Αργία",IF(WEEKDAY(A280,2)&gt;5,"Σαββατοκύριακο","Εργάσιμη")))</f>
        <v>Σαββατοκύριακο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IF(C280="Εργάσιμη",'Ρυθμίσεις'!$B$6,0)</f>
        <v>0</v>
      </c>
      <c r="J280" s="22">
        <f>H280+IF(OR(G280="Άδεια",G280="Αναρρωτική",G280="Γιατρός",G280="Ρεπό",G280="Υπηρεσιακό ταξίδι"),I280,IF(G280="Μισή μέρα άδεια",I280/2,0))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IF(YEAR(DATE('Ρυθμίσεις'!$B$5,1,1)+276)='Ρυθμίσεις'!$B$5,DATE('Ρυθμίσεις'!$B$5,1,1)+276,"")</f>
        <v>46664</v>
      </c>
      <c r="B281" s="19">
        <f>A281</f>
        <v>46664</v>
      </c>
      <c r="C281" s="20" t="str">
        <f>IF(A281="","",IF(COUNTIF('Αργίες'!$A$5:$A$88,A281)&gt;0,"Αργία",IF(WEEKDAY(A281,2)&gt;5,"Σαββατοκύριακο","Εργάσιμη")))</f>
        <v>Εργάσιμη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IF(C281="Εργάσιμη",'Ρυθμίσεις'!$B$6,0)</f>
        <v>8</v>
      </c>
      <c r="J281" s="22">
        <f>H281+IF(OR(G281="Άδεια",G281="Αναρρωτική",G281="Γιατρός",G281="Ρεπό",G281="Υπηρεσιακό ταξίδι"),I281,IF(G281="Μισή μέρα άδεια",I281/2,0))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IF(YEAR(DATE('Ρυθμίσεις'!$B$5,1,1)+277)='Ρυθμίσεις'!$B$5,DATE('Ρυθμίσεις'!$B$5,1,1)+277,"")</f>
        <v>46665</v>
      </c>
      <c r="B282" s="19">
        <f>A282</f>
        <v>46665</v>
      </c>
      <c r="C282" s="20" t="str">
        <f>IF(A282="","",IF(COUNTIF('Αργίες'!$A$5:$A$88,A282)&gt;0,"Αργία",IF(WEEKDAY(A282,2)&gt;5,"Σαββατοκύριακο","Εργάσιμη")))</f>
        <v>Εργάσιμη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IF(C282="Εργάσιμη",'Ρυθμίσεις'!$B$6,0)</f>
        <v>8</v>
      </c>
      <c r="J282" s="22">
        <f>H282+IF(OR(G282="Άδεια",G282="Αναρρωτική",G282="Γιατρός",G282="Ρεπό",G282="Υπηρεσιακό ταξίδι"),I282,IF(G282="Μισή μέρα άδεια",I282/2,0))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IF(YEAR(DATE('Ρυθμίσεις'!$B$5,1,1)+278)='Ρυθμίσεις'!$B$5,DATE('Ρυθμίσεις'!$B$5,1,1)+278,"")</f>
        <v>46666</v>
      </c>
      <c r="B283" s="19">
        <f>A283</f>
        <v>46666</v>
      </c>
      <c r="C283" s="20" t="str">
        <f>IF(A283="","",IF(COUNTIF('Αργίες'!$A$5:$A$88,A283)&gt;0,"Αργία",IF(WEEKDAY(A283,2)&gt;5,"Σαββατοκύριακο","Εργάσιμη")))</f>
        <v>Εργάσιμη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IF(C283="Εργάσιμη",'Ρυθμίσεις'!$B$6,0)</f>
        <v>8</v>
      </c>
      <c r="J283" s="22">
        <f>H283+IF(OR(G283="Άδεια",G283="Αναρρωτική",G283="Γιατρός",G283="Ρεπό",G283="Υπηρεσιακό ταξίδι"),I283,IF(G283="Μισή μέρα άδεια",I283/2,0))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IF(YEAR(DATE('Ρυθμίσεις'!$B$5,1,1)+279)='Ρυθμίσεις'!$B$5,DATE('Ρυθμίσεις'!$B$5,1,1)+279,"")</f>
        <v>46667</v>
      </c>
      <c r="B284" s="19">
        <f>A284</f>
        <v>46667</v>
      </c>
      <c r="C284" s="20" t="str">
        <f>IF(A284="","",IF(COUNTIF('Αργίες'!$A$5:$A$88,A284)&gt;0,"Αργία",IF(WEEKDAY(A284,2)&gt;5,"Σαββατοκύριακο","Εργάσιμη")))</f>
        <v>Εργάσιμη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IF(C284="Εργάσιμη",'Ρυθμίσεις'!$B$6,0)</f>
        <v>8</v>
      </c>
      <c r="J284" s="22">
        <f>H284+IF(OR(G284="Άδεια",G284="Αναρρωτική",G284="Γιατρός",G284="Ρεπό",G284="Υπηρεσιακό ταξίδι"),I284,IF(G284="Μισή μέρα άδεια",I284/2,0))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IF(YEAR(DATE('Ρυθμίσεις'!$B$5,1,1)+280)='Ρυθμίσεις'!$B$5,DATE('Ρυθμίσεις'!$B$5,1,1)+280,"")</f>
        <v>46668</v>
      </c>
      <c r="B285" s="19">
        <f>A285</f>
        <v>46668</v>
      </c>
      <c r="C285" s="20" t="str">
        <f>IF(A285="","",IF(COUNTIF('Αργίες'!$A$5:$A$88,A285)&gt;0,"Αργία",IF(WEEKDAY(A285,2)&gt;5,"Σαββατοκύριακο","Εργάσιμη")))</f>
        <v>Εργάσιμη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IF(C285="Εργάσιμη",'Ρυθμίσεις'!$B$6,0)</f>
        <v>8</v>
      </c>
      <c r="J285" s="22">
        <f>H285+IF(OR(G285="Άδεια",G285="Αναρρωτική",G285="Γιατρός",G285="Ρεπό",G285="Υπηρεσιακό ταξίδι"),I285,IF(G285="Μισή μέρα άδεια",I285/2,0))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IF(YEAR(DATE('Ρυθμίσεις'!$B$5,1,1)+281)='Ρυθμίσεις'!$B$5,DATE('Ρυθμίσεις'!$B$5,1,1)+281,"")</f>
        <v>46669</v>
      </c>
      <c r="B286" s="19">
        <f>A286</f>
        <v>46669</v>
      </c>
      <c r="C286" s="20" t="str">
        <f>IF(A286="","",IF(COUNTIF('Αργίες'!$A$5:$A$88,A286)&gt;0,"Αργία",IF(WEEKDAY(A286,2)&gt;5,"Σαββατοκύριακο","Εργάσιμη")))</f>
        <v>Σαββατοκύριακο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IF(C286="Εργάσιμη",'Ρυθμίσεις'!$B$6,0)</f>
        <v>0</v>
      </c>
      <c r="J286" s="22">
        <f>H286+IF(OR(G286="Άδεια",G286="Αναρρωτική",G286="Γιατρός",G286="Ρεπό",G286="Υπηρεσιακό ταξίδι"),I286,IF(G286="Μισή μέρα άδεια",I286/2,0))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IF(YEAR(DATE('Ρυθμίσεις'!$B$5,1,1)+282)='Ρυθμίσεις'!$B$5,DATE('Ρυθμίσεις'!$B$5,1,1)+282,"")</f>
        <v>46670</v>
      </c>
      <c r="B287" s="19">
        <f>A287</f>
        <v>46670</v>
      </c>
      <c r="C287" s="20" t="str">
        <f>IF(A287="","",IF(COUNTIF('Αργίες'!$A$5:$A$88,A287)&gt;0,"Αργία",IF(WEEKDAY(A287,2)&gt;5,"Σαββατοκύριακο","Εργάσιμη")))</f>
        <v>Σαββατοκύριακο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IF(C287="Εργάσιμη",'Ρυθμίσεις'!$B$6,0)</f>
        <v>0</v>
      </c>
      <c r="J287" s="22">
        <f>H287+IF(OR(G287="Άδεια",G287="Αναρρωτική",G287="Γιατρός",G287="Ρεπό",G287="Υπηρεσιακό ταξίδι"),I287,IF(G287="Μισή μέρα άδεια",I287/2,0))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IF(YEAR(DATE('Ρυθμίσεις'!$B$5,1,1)+283)='Ρυθμίσεις'!$B$5,DATE('Ρυθμίσεις'!$B$5,1,1)+283,"")</f>
        <v>46671</v>
      </c>
      <c r="B288" s="19">
        <f>A288</f>
        <v>46671</v>
      </c>
      <c r="C288" s="20" t="str">
        <f>IF(A288="","",IF(COUNTIF('Αργίες'!$A$5:$A$88,A288)&gt;0,"Αργία",IF(WEEKDAY(A288,2)&gt;5,"Σαββατοκύριακο","Εργάσιμη")))</f>
        <v>Εργάσιμη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IF(C288="Εργάσιμη",'Ρυθμίσεις'!$B$6,0)</f>
        <v>8</v>
      </c>
      <c r="J288" s="22">
        <f>H288+IF(OR(G288="Άδεια",G288="Αναρρωτική",G288="Γιατρός",G288="Ρεπό",G288="Υπηρεσιακό ταξίδι"),I288,IF(G288="Μισή μέρα άδεια",I288/2,0))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IF(YEAR(DATE('Ρυθμίσεις'!$B$5,1,1)+284)='Ρυθμίσεις'!$B$5,DATE('Ρυθμίσεις'!$B$5,1,1)+284,"")</f>
        <v>46672</v>
      </c>
      <c r="B289" s="19">
        <f>A289</f>
        <v>46672</v>
      </c>
      <c r="C289" s="20" t="str">
        <f>IF(A289="","",IF(COUNTIF('Αργίες'!$A$5:$A$88,A289)&gt;0,"Αργία",IF(WEEKDAY(A289,2)&gt;5,"Σαββατοκύριακο","Εργάσιμη")))</f>
        <v>Εργάσιμη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IF(C289="Εργάσιμη",'Ρυθμίσεις'!$B$6,0)</f>
        <v>8</v>
      </c>
      <c r="J289" s="22">
        <f>H289+IF(OR(G289="Άδεια",G289="Αναρρωτική",G289="Γιατρός",G289="Ρεπό",G289="Υπηρεσιακό ταξίδι"),I289,IF(G289="Μισή μέρα άδεια",I289/2,0))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IF(YEAR(DATE('Ρυθμίσεις'!$B$5,1,1)+285)='Ρυθμίσεις'!$B$5,DATE('Ρυθμίσεις'!$B$5,1,1)+285,"")</f>
        <v>46673</v>
      </c>
      <c r="B290" s="19">
        <f>A290</f>
        <v>46673</v>
      </c>
      <c r="C290" s="20" t="str">
        <f>IF(A290="","",IF(COUNTIF('Αργίες'!$A$5:$A$88,A290)&gt;0,"Αργία",IF(WEEKDAY(A290,2)&gt;5,"Σαββατοκύριακο","Εργάσιμη")))</f>
        <v>Εργάσιμη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IF(C290="Εργάσιμη",'Ρυθμίσεις'!$B$6,0)</f>
        <v>8</v>
      </c>
      <c r="J290" s="22">
        <f>H290+IF(OR(G290="Άδεια",G290="Αναρρωτική",G290="Γιατρός",G290="Ρεπό",G290="Υπηρεσιακό ταξίδι"),I290,IF(G290="Μισή μέρα άδεια",I290/2,0))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IF(YEAR(DATE('Ρυθμίσεις'!$B$5,1,1)+286)='Ρυθμίσεις'!$B$5,DATE('Ρυθμίσεις'!$B$5,1,1)+286,"")</f>
        <v>46674</v>
      </c>
      <c r="B291" s="19">
        <f>A291</f>
        <v>46674</v>
      </c>
      <c r="C291" s="20" t="str">
        <f>IF(A291="","",IF(COUNTIF('Αργίες'!$A$5:$A$88,A291)&gt;0,"Αργία",IF(WEEKDAY(A291,2)&gt;5,"Σαββατοκύριακο","Εργάσιμη")))</f>
        <v>Εργάσιμη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IF(C291="Εργάσιμη",'Ρυθμίσεις'!$B$6,0)</f>
        <v>8</v>
      </c>
      <c r="J291" s="22">
        <f>H291+IF(OR(G291="Άδεια",G291="Αναρρωτική",G291="Γιατρός",G291="Ρεπό",G291="Υπηρεσιακό ταξίδι"),I291,IF(G291="Μισή μέρα άδεια",I291/2,0))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IF(YEAR(DATE('Ρυθμίσεις'!$B$5,1,1)+287)='Ρυθμίσεις'!$B$5,DATE('Ρυθμίσεις'!$B$5,1,1)+287,"")</f>
        <v>46675</v>
      </c>
      <c r="B292" s="19">
        <f>A292</f>
        <v>46675</v>
      </c>
      <c r="C292" s="20" t="str">
        <f>IF(A292="","",IF(COUNTIF('Αργίες'!$A$5:$A$88,A292)&gt;0,"Αργία",IF(WEEKDAY(A292,2)&gt;5,"Σαββατοκύριακο","Εργάσιμη")))</f>
        <v>Εργάσιμη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IF(C292="Εργάσιμη",'Ρυθμίσεις'!$B$6,0)</f>
        <v>8</v>
      </c>
      <c r="J292" s="22">
        <f>H292+IF(OR(G292="Άδεια",G292="Αναρρωτική",G292="Γιατρός",G292="Ρεπό",G292="Υπηρεσιακό ταξίδι"),I292,IF(G292="Μισή μέρα άδεια",I292/2,0))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IF(YEAR(DATE('Ρυθμίσεις'!$B$5,1,1)+288)='Ρυθμίσεις'!$B$5,DATE('Ρυθμίσεις'!$B$5,1,1)+288,"")</f>
        <v>46676</v>
      </c>
      <c r="B293" s="19">
        <f>A293</f>
        <v>46676</v>
      </c>
      <c r="C293" s="20" t="str">
        <f>IF(A293="","",IF(COUNTIF('Αργίες'!$A$5:$A$88,A293)&gt;0,"Αργία",IF(WEEKDAY(A293,2)&gt;5,"Σαββατοκύριακο","Εργάσιμη")))</f>
        <v>Σαββατοκύριακο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IF(C293="Εργάσιμη",'Ρυθμίσεις'!$B$6,0)</f>
        <v>0</v>
      </c>
      <c r="J293" s="22">
        <f>H293+IF(OR(G293="Άδεια",G293="Αναρρωτική",G293="Γιατρός",G293="Ρεπό",G293="Υπηρεσιακό ταξίδι"),I293,IF(G293="Μισή μέρα άδεια",I293/2,0))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IF(YEAR(DATE('Ρυθμίσεις'!$B$5,1,1)+289)='Ρυθμίσεις'!$B$5,DATE('Ρυθμίσεις'!$B$5,1,1)+289,"")</f>
        <v>46677</v>
      </c>
      <c r="B294" s="19">
        <f>A294</f>
        <v>46677</v>
      </c>
      <c r="C294" s="20" t="str">
        <f>IF(A294="","",IF(COUNTIF('Αργίες'!$A$5:$A$88,A294)&gt;0,"Αργία",IF(WEEKDAY(A294,2)&gt;5,"Σαββατοκύριακο","Εργάσιμη")))</f>
        <v>Σαββατοκύριακο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IF(C294="Εργάσιμη",'Ρυθμίσεις'!$B$6,0)</f>
        <v>0</v>
      </c>
      <c r="J294" s="22">
        <f>H294+IF(OR(G294="Άδεια",G294="Αναρρωτική",G294="Γιατρός",G294="Ρεπό",G294="Υπηρεσιακό ταξίδι"),I294,IF(G294="Μισή μέρα άδεια",I294/2,0))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IF(YEAR(DATE('Ρυθμίσεις'!$B$5,1,1)+290)='Ρυθμίσεις'!$B$5,DATE('Ρυθμίσεις'!$B$5,1,1)+290,"")</f>
        <v>46678</v>
      </c>
      <c r="B295" s="19">
        <f>A295</f>
        <v>46678</v>
      </c>
      <c r="C295" s="20" t="str">
        <f>IF(A295="","",IF(COUNTIF('Αργίες'!$A$5:$A$88,A295)&gt;0,"Αργία",IF(WEEKDAY(A295,2)&gt;5,"Σαββατοκύριακο","Εργάσιμη")))</f>
        <v>Εργάσιμη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IF(C295="Εργάσιμη",'Ρυθμίσεις'!$B$6,0)</f>
        <v>8</v>
      </c>
      <c r="J295" s="22">
        <f>H295+IF(OR(G295="Άδεια",G295="Αναρρωτική",G295="Γιατρός",G295="Ρεπό",G295="Υπηρεσιακό ταξίδι"),I295,IF(G295="Μισή μέρα άδεια",I295/2,0))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IF(YEAR(DATE('Ρυθμίσεις'!$B$5,1,1)+291)='Ρυθμίσεις'!$B$5,DATE('Ρυθμίσεις'!$B$5,1,1)+291,"")</f>
        <v>46679</v>
      </c>
      <c r="B296" s="19">
        <f>A296</f>
        <v>46679</v>
      </c>
      <c r="C296" s="20" t="str">
        <f>IF(A296="","",IF(COUNTIF('Αργίες'!$A$5:$A$88,A296)&gt;0,"Αργία",IF(WEEKDAY(A296,2)&gt;5,"Σαββατοκύριακο","Εργάσιμη")))</f>
        <v>Εργάσιμη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IF(C296="Εργάσιμη",'Ρυθμίσεις'!$B$6,0)</f>
        <v>8</v>
      </c>
      <c r="J296" s="22">
        <f>H296+IF(OR(G296="Άδεια",G296="Αναρρωτική",G296="Γιατρός",G296="Ρεπό",G296="Υπηρεσιακό ταξίδι"),I296,IF(G296="Μισή μέρα άδεια",I296/2,0))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IF(YEAR(DATE('Ρυθμίσεις'!$B$5,1,1)+292)='Ρυθμίσεις'!$B$5,DATE('Ρυθμίσεις'!$B$5,1,1)+292,"")</f>
        <v>46680</v>
      </c>
      <c r="B297" s="19">
        <f>A297</f>
        <v>46680</v>
      </c>
      <c r="C297" s="20" t="str">
        <f>IF(A297="","",IF(COUNTIF('Αργίες'!$A$5:$A$88,A297)&gt;0,"Αργία",IF(WEEKDAY(A297,2)&gt;5,"Σαββατοκύριακο","Εργάσιμη")))</f>
        <v>Εργάσιμη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IF(C297="Εργάσιμη",'Ρυθμίσεις'!$B$6,0)</f>
        <v>8</v>
      </c>
      <c r="J297" s="22">
        <f>H297+IF(OR(G297="Άδεια",G297="Αναρρωτική",G297="Γιατρός",G297="Ρεπό",G297="Υπηρεσιακό ταξίδι"),I297,IF(G297="Μισή μέρα άδεια",I297/2,0))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IF(YEAR(DATE('Ρυθμίσεις'!$B$5,1,1)+293)='Ρυθμίσεις'!$B$5,DATE('Ρυθμίσεις'!$B$5,1,1)+293,"")</f>
        <v>46681</v>
      </c>
      <c r="B298" s="19">
        <f>A298</f>
        <v>46681</v>
      </c>
      <c r="C298" s="20" t="str">
        <f>IF(A298="","",IF(COUNTIF('Αργίες'!$A$5:$A$88,A298)&gt;0,"Αργία",IF(WEEKDAY(A298,2)&gt;5,"Σαββατοκύριακο","Εργάσιμη")))</f>
        <v>Εργάσιμη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IF(C298="Εργάσιμη",'Ρυθμίσεις'!$B$6,0)</f>
        <v>8</v>
      </c>
      <c r="J298" s="22">
        <f>H298+IF(OR(G298="Άδεια",G298="Αναρρωτική",G298="Γιατρός",G298="Ρεπό",G298="Υπηρεσιακό ταξίδι"),I298,IF(G298="Μισή μέρα άδεια",I298/2,0))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IF(YEAR(DATE('Ρυθμίσεις'!$B$5,1,1)+294)='Ρυθμίσεις'!$B$5,DATE('Ρυθμίσεις'!$B$5,1,1)+294,"")</f>
        <v>46682</v>
      </c>
      <c r="B299" s="19">
        <f>A299</f>
        <v>46682</v>
      </c>
      <c r="C299" s="20" t="str">
        <f>IF(A299="","",IF(COUNTIF('Αργίες'!$A$5:$A$88,A299)&gt;0,"Αργία",IF(WEEKDAY(A299,2)&gt;5,"Σαββατοκύριακο","Εργάσιμη")))</f>
        <v>Εργάσιμη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IF(C299="Εργάσιμη",'Ρυθμίσεις'!$B$6,0)</f>
        <v>8</v>
      </c>
      <c r="J299" s="22">
        <f>H299+IF(OR(G299="Άδεια",G299="Αναρρωτική",G299="Γιατρός",G299="Ρεπό",G299="Υπηρεσιακό ταξίδι"),I299,IF(G299="Μισή μέρα άδεια",I299/2,0))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IF(YEAR(DATE('Ρυθμίσεις'!$B$5,1,1)+295)='Ρυθμίσεις'!$B$5,DATE('Ρυθμίσεις'!$B$5,1,1)+295,"")</f>
        <v>46683</v>
      </c>
      <c r="B300" s="19">
        <f>A300</f>
        <v>46683</v>
      </c>
      <c r="C300" s="20" t="str">
        <f>IF(A300="","",IF(COUNTIF('Αργίες'!$A$5:$A$88,A300)&gt;0,"Αργία",IF(WEEKDAY(A300,2)&gt;5,"Σαββατοκύριακο","Εργάσιμη")))</f>
        <v>Σαββατοκύριακο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IF(C300="Εργάσιμη",'Ρυθμίσεις'!$B$6,0)</f>
        <v>0</v>
      </c>
      <c r="J300" s="22">
        <f>H300+IF(OR(G300="Άδεια",G300="Αναρρωτική",G300="Γιατρός",G300="Ρεπό",G300="Υπηρεσιακό ταξίδι"),I300,IF(G300="Μισή μέρα άδεια",I300/2,0))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IF(YEAR(DATE('Ρυθμίσεις'!$B$5,1,1)+296)='Ρυθμίσεις'!$B$5,DATE('Ρυθμίσεις'!$B$5,1,1)+296,"")</f>
        <v>46684</v>
      </c>
      <c r="B301" s="19">
        <f>A301</f>
        <v>46684</v>
      </c>
      <c r="C301" s="20" t="str">
        <f>IF(A301="","",IF(COUNTIF('Αργίες'!$A$5:$A$88,A301)&gt;0,"Αργία",IF(WEEKDAY(A301,2)&gt;5,"Σαββατοκύριακο","Εργάσιμη")))</f>
        <v>Σαββατοκύριακο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IF(C301="Εργάσιμη",'Ρυθμίσεις'!$B$6,0)</f>
        <v>0</v>
      </c>
      <c r="J301" s="22">
        <f>H301+IF(OR(G301="Άδεια",G301="Αναρρωτική",G301="Γιατρός",G301="Ρεπό",G301="Υπηρεσιακό ταξίδι"),I301,IF(G301="Μισή μέρα άδεια",I301/2,0))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IF(YEAR(DATE('Ρυθμίσεις'!$B$5,1,1)+297)='Ρυθμίσεις'!$B$5,DATE('Ρυθμίσεις'!$B$5,1,1)+297,"")</f>
        <v>46685</v>
      </c>
      <c r="B302" s="19">
        <f>A302</f>
        <v>46685</v>
      </c>
      <c r="C302" s="20" t="str">
        <f>IF(A302="","",IF(COUNTIF('Αργίες'!$A$5:$A$88,A302)&gt;0,"Αργία",IF(WEEKDAY(A302,2)&gt;5,"Σαββατοκύριακο","Εργάσιμη")))</f>
        <v>Εργάσιμη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IF(C302="Εργάσιμη",'Ρυθμίσεις'!$B$6,0)</f>
        <v>8</v>
      </c>
      <c r="J302" s="22">
        <f>H302+IF(OR(G302="Άδεια",G302="Αναρρωτική",G302="Γιατρός",G302="Ρεπό",G302="Υπηρεσιακό ταξίδι"),I302,IF(G302="Μισή μέρα άδεια",I302/2,0))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IF(YEAR(DATE('Ρυθμίσεις'!$B$5,1,1)+298)='Ρυθμίσεις'!$B$5,DATE('Ρυθμίσεις'!$B$5,1,1)+298,"")</f>
        <v>46686</v>
      </c>
      <c r="B303" s="19">
        <f>A303</f>
        <v>46686</v>
      </c>
      <c r="C303" s="20" t="str">
        <f>IF(A303="","",IF(COUNTIF('Αργίες'!$A$5:$A$88,A303)&gt;0,"Αργία",IF(WEEKDAY(A303,2)&gt;5,"Σαββατοκύριακο","Εργάσιμη")))</f>
        <v>Εργάσιμη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IF(C303="Εργάσιμη",'Ρυθμίσεις'!$B$6,0)</f>
        <v>8</v>
      </c>
      <c r="J303" s="22">
        <f>H303+IF(OR(G303="Άδεια",G303="Αναρρωτική",G303="Γιατρός",G303="Ρεπό",G303="Υπηρεσιακό ταξίδι"),I303,IF(G303="Μισή μέρα άδεια",I303/2,0))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IF(YEAR(DATE('Ρυθμίσεις'!$B$5,1,1)+299)='Ρυθμίσεις'!$B$5,DATE('Ρυθμίσεις'!$B$5,1,1)+299,"")</f>
        <v>46687</v>
      </c>
      <c r="B304" s="19">
        <f>A304</f>
        <v>46687</v>
      </c>
      <c r="C304" s="20" t="str">
        <f>IF(A304="","",IF(COUNTIF('Αργίες'!$A$5:$A$88,A304)&gt;0,"Αργία",IF(WEEKDAY(A304,2)&gt;5,"Σαββατοκύριακο","Εργάσιμη")))</f>
        <v>Εργάσιμη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IF(C304="Εργάσιμη",'Ρυθμίσεις'!$B$6,0)</f>
        <v>8</v>
      </c>
      <c r="J304" s="22">
        <f>H304+IF(OR(G304="Άδεια",G304="Αναρρωτική",G304="Γιατρός",G304="Ρεπό",G304="Υπηρεσιακό ταξίδι"),I304,IF(G304="Μισή μέρα άδεια",I304/2,0))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IF(YEAR(DATE('Ρυθμίσεις'!$B$5,1,1)+300)='Ρυθμίσεις'!$B$5,DATE('Ρυθμίσεις'!$B$5,1,1)+300,"")</f>
        <v>46688</v>
      </c>
      <c r="B305" s="19">
        <f>A305</f>
        <v>46688</v>
      </c>
      <c r="C305" s="20" t="str">
        <f>IF(A305="","",IF(COUNTIF('Αργίες'!$A$5:$A$88,A305)&gt;0,"Αργία",IF(WEEKDAY(A305,2)&gt;5,"Σαββατοκύριακο","Εργάσιμη")))</f>
        <v>Αργία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IF(C305="Εργάσιμη",'Ρυθμίσεις'!$B$6,0)</f>
        <v>0</v>
      </c>
      <c r="J305" s="22">
        <f>H305+IF(OR(G305="Άδεια",G305="Αναρρωτική",G305="Γιατρός",G305="Ρεπό",G305="Υπηρεσιακό ταξίδι"),I305,IF(G305="Μισή μέρα άδεια",I305/2,0))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IF(YEAR(DATE('Ρυθμίσεις'!$B$5,1,1)+301)='Ρυθμίσεις'!$B$5,DATE('Ρυθμίσεις'!$B$5,1,1)+301,"")</f>
        <v>46689</v>
      </c>
      <c r="B306" s="19">
        <f>A306</f>
        <v>46689</v>
      </c>
      <c r="C306" s="20" t="str">
        <f>IF(A306="","",IF(COUNTIF('Αργίες'!$A$5:$A$88,A306)&gt;0,"Αργία",IF(WEEKDAY(A306,2)&gt;5,"Σαββατοκύριακο","Εργάσιμη")))</f>
        <v>Εργάσιμη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IF(C306="Εργάσιμη",'Ρυθμίσεις'!$B$6,0)</f>
        <v>8</v>
      </c>
      <c r="J306" s="22">
        <f>H306+IF(OR(G306="Άδεια",G306="Αναρρωτική",G306="Γιατρός",G306="Ρεπό",G306="Υπηρεσιακό ταξίδι"),I306,IF(G306="Μισή μέρα άδεια",I306/2,0))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IF(YEAR(DATE('Ρυθμίσεις'!$B$5,1,1)+302)='Ρυθμίσεις'!$B$5,DATE('Ρυθμίσεις'!$B$5,1,1)+302,"")</f>
        <v>46690</v>
      </c>
      <c r="B307" s="19">
        <f>A307</f>
        <v>46690</v>
      </c>
      <c r="C307" s="20" t="str">
        <f>IF(A307="","",IF(COUNTIF('Αργίες'!$A$5:$A$88,A307)&gt;0,"Αργία",IF(WEEKDAY(A307,2)&gt;5,"Σαββατοκύριακο","Εργάσιμη")))</f>
        <v>Σαββατοκύριακο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IF(C307="Εργάσιμη",'Ρυθμίσεις'!$B$6,0)</f>
        <v>0</v>
      </c>
      <c r="J307" s="22">
        <f>H307+IF(OR(G307="Άδεια",G307="Αναρρωτική",G307="Γιατρός",G307="Ρεπό",G307="Υπηρεσιακό ταξίδι"),I307,IF(G307="Μισή μέρα άδεια",I307/2,0))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IF(YEAR(DATE('Ρυθμίσεις'!$B$5,1,1)+303)='Ρυθμίσεις'!$B$5,DATE('Ρυθμίσεις'!$B$5,1,1)+303,"")</f>
        <v>46691</v>
      </c>
      <c r="B308" s="19">
        <f>A308</f>
        <v>46691</v>
      </c>
      <c r="C308" s="20" t="str">
        <f>IF(A308="","",IF(COUNTIF('Αργίες'!$A$5:$A$88,A308)&gt;0,"Αργία",IF(WEEKDAY(A308,2)&gt;5,"Σαββατοκύριακο","Εργάσιμη")))</f>
        <v>Σαββατοκύριακο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IF(C308="Εργάσιμη",'Ρυθμίσεις'!$B$6,0)</f>
        <v>0</v>
      </c>
      <c r="J308" s="22">
        <f>H308+IF(OR(G308="Άδεια",G308="Αναρρωτική",G308="Γιατρός",G308="Ρεπό",G308="Υπηρεσιακό ταξίδι"),I308,IF(G308="Μισή μέρα άδεια",I308/2,0))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IF(YEAR(DATE('Ρυθμίσεις'!$B$5,1,1)+304)='Ρυθμίσεις'!$B$5,DATE('Ρυθμίσεις'!$B$5,1,1)+304,"")</f>
        <v>46692</v>
      </c>
      <c r="B309" s="19">
        <f>A309</f>
        <v>46692</v>
      </c>
      <c r="C309" s="20" t="str">
        <f>IF(A309="","",IF(COUNTIF('Αργίες'!$A$5:$A$88,A309)&gt;0,"Αργία",IF(WEEKDAY(A309,2)&gt;5,"Σαββατοκύριακο","Εργάσιμη")))</f>
        <v>Εργάσιμη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IF(C309="Εργάσιμη",'Ρυθμίσεις'!$B$6,0)</f>
        <v>8</v>
      </c>
      <c r="J309" s="22">
        <f>H309+IF(OR(G309="Άδεια",G309="Αναρρωτική",G309="Γιατρός",G309="Ρεπό",G309="Υπηρεσιακό ταξίδι"),I309,IF(G309="Μισή μέρα άδεια",I309/2,0))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IF(YEAR(DATE('Ρυθμίσεις'!$B$5,1,1)+305)='Ρυθμίσεις'!$B$5,DATE('Ρυθμίσεις'!$B$5,1,1)+305,"")</f>
        <v>46693</v>
      </c>
      <c r="B310" s="19">
        <f>A310</f>
        <v>46693</v>
      </c>
      <c r="C310" s="20" t="str">
        <f>IF(A310="","",IF(COUNTIF('Αργίες'!$A$5:$A$88,A310)&gt;0,"Αργία",IF(WEEKDAY(A310,2)&gt;5,"Σαββατοκύριακο","Εργάσιμη")))</f>
        <v>Εργάσιμη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IF(C310="Εργάσιμη",'Ρυθμίσεις'!$B$6,0)</f>
        <v>8</v>
      </c>
      <c r="J310" s="22">
        <f>H310+IF(OR(G310="Άδεια",G310="Αναρρωτική",G310="Γιατρός",G310="Ρεπό",G310="Υπηρεσιακό ταξίδι"),I310,IF(G310="Μισή μέρα άδεια",I310/2,0))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IF(YEAR(DATE('Ρυθμίσεις'!$B$5,1,1)+306)='Ρυθμίσεις'!$B$5,DATE('Ρυθμίσεις'!$B$5,1,1)+306,"")</f>
        <v>46694</v>
      </c>
      <c r="B311" s="19">
        <f>A311</f>
        <v>46694</v>
      </c>
      <c r="C311" s="20" t="str">
        <f>IF(A311="","",IF(COUNTIF('Αργίες'!$A$5:$A$88,A311)&gt;0,"Αργία",IF(WEEKDAY(A311,2)&gt;5,"Σαββατοκύριακο","Εργάσιμη")))</f>
        <v>Εργάσιμη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IF(C311="Εργάσιμη",'Ρυθμίσεις'!$B$6,0)</f>
        <v>8</v>
      </c>
      <c r="J311" s="22">
        <f>H311+IF(OR(G311="Άδεια",G311="Αναρρωτική",G311="Γιατρός",G311="Ρεπό",G311="Υπηρεσιακό ταξίδι"),I311,IF(G311="Μισή μέρα άδεια",I311/2,0))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IF(YEAR(DATE('Ρυθμίσεις'!$B$5,1,1)+307)='Ρυθμίσεις'!$B$5,DATE('Ρυθμίσεις'!$B$5,1,1)+307,"")</f>
        <v>46695</v>
      </c>
      <c r="B312" s="19">
        <f>A312</f>
        <v>46695</v>
      </c>
      <c r="C312" s="20" t="str">
        <f>IF(A312="","",IF(COUNTIF('Αργίες'!$A$5:$A$88,A312)&gt;0,"Αργία",IF(WEEKDAY(A312,2)&gt;5,"Σαββατοκύριακο","Εργάσιμη")))</f>
        <v>Εργάσιμη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IF(C312="Εργάσιμη",'Ρυθμίσεις'!$B$6,0)</f>
        <v>8</v>
      </c>
      <c r="J312" s="22">
        <f>H312+IF(OR(G312="Άδεια",G312="Αναρρωτική",G312="Γιατρός",G312="Ρεπό",G312="Υπηρεσιακό ταξίδι"),I312,IF(G312="Μισή μέρα άδεια",I312/2,0))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IF(YEAR(DATE('Ρυθμίσεις'!$B$5,1,1)+308)='Ρυθμίσεις'!$B$5,DATE('Ρυθμίσεις'!$B$5,1,1)+308,"")</f>
        <v>46696</v>
      </c>
      <c r="B313" s="19">
        <f>A313</f>
        <v>46696</v>
      </c>
      <c r="C313" s="20" t="str">
        <f>IF(A313="","",IF(COUNTIF('Αργίες'!$A$5:$A$88,A313)&gt;0,"Αργία",IF(WEEKDAY(A313,2)&gt;5,"Σαββατοκύριακο","Εργάσιμη")))</f>
        <v>Εργάσιμη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IF(C313="Εργάσιμη",'Ρυθμίσεις'!$B$6,0)</f>
        <v>8</v>
      </c>
      <c r="J313" s="22">
        <f>H313+IF(OR(G313="Άδεια",G313="Αναρρωτική",G313="Γιατρός",G313="Ρεπό",G313="Υπηρεσιακό ταξίδι"),I313,IF(G313="Μισή μέρα άδεια",I313/2,0))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IF(YEAR(DATE('Ρυθμίσεις'!$B$5,1,1)+309)='Ρυθμίσεις'!$B$5,DATE('Ρυθμίσεις'!$B$5,1,1)+309,"")</f>
        <v>46697</v>
      </c>
      <c r="B314" s="19">
        <f>A314</f>
        <v>46697</v>
      </c>
      <c r="C314" s="20" t="str">
        <f>IF(A314="","",IF(COUNTIF('Αργίες'!$A$5:$A$88,A314)&gt;0,"Αργία",IF(WEEKDAY(A314,2)&gt;5,"Σαββατοκύριακο","Εργάσιμη")))</f>
        <v>Σαββατοκύριακο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IF(C314="Εργάσιμη",'Ρυθμίσεις'!$B$6,0)</f>
        <v>0</v>
      </c>
      <c r="J314" s="22">
        <f>H314+IF(OR(G314="Άδεια",G314="Αναρρωτική",G314="Γιατρός",G314="Ρεπό",G314="Υπηρεσιακό ταξίδι"),I314,IF(G314="Μισή μέρα άδεια",I314/2,0))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IF(YEAR(DATE('Ρυθμίσεις'!$B$5,1,1)+310)='Ρυθμίσεις'!$B$5,DATE('Ρυθμίσεις'!$B$5,1,1)+310,"")</f>
        <v>46698</v>
      </c>
      <c r="B315" s="19">
        <f>A315</f>
        <v>46698</v>
      </c>
      <c r="C315" s="20" t="str">
        <f>IF(A315="","",IF(COUNTIF('Αργίες'!$A$5:$A$88,A315)&gt;0,"Αργία",IF(WEEKDAY(A315,2)&gt;5,"Σαββατοκύριακο","Εργάσιμη")))</f>
        <v>Σαββατοκύριακο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IF(C315="Εργάσιμη",'Ρυθμίσεις'!$B$6,0)</f>
        <v>0</v>
      </c>
      <c r="J315" s="22">
        <f>H315+IF(OR(G315="Άδεια",G315="Αναρρωτική",G315="Γιατρός",G315="Ρεπό",G315="Υπηρεσιακό ταξίδι"),I315,IF(G315="Μισή μέρα άδεια",I315/2,0))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IF(YEAR(DATE('Ρυθμίσεις'!$B$5,1,1)+311)='Ρυθμίσεις'!$B$5,DATE('Ρυθμίσεις'!$B$5,1,1)+311,"")</f>
        <v>46699</v>
      </c>
      <c r="B316" s="19">
        <f>A316</f>
        <v>46699</v>
      </c>
      <c r="C316" s="20" t="str">
        <f>IF(A316="","",IF(COUNTIF('Αργίες'!$A$5:$A$88,A316)&gt;0,"Αργία",IF(WEEKDAY(A316,2)&gt;5,"Σαββατοκύριακο","Εργάσιμη")))</f>
        <v>Εργάσιμη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IF(C316="Εργάσιμη",'Ρυθμίσεις'!$B$6,0)</f>
        <v>8</v>
      </c>
      <c r="J316" s="22">
        <f>H316+IF(OR(G316="Άδεια",G316="Αναρρωτική",G316="Γιατρός",G316="Ρεπό",G316="Υπηρεσιακό ταξίδι"),I316,IF(G316="Μισή μέρα άδεια",I316/2,0))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IF(YEAR(DATE('Ρυθμίσεις'!$B$5,1,1)+312)='Ρυθμίσεις'!$B$5,DATE('Ρυθμίσεις'!$B$5,1,1)+312,"")</f>
        <v>46700</v>
      </c>
      <c r="B317" s="19">
        <f>A317</f>
        <v>46700</v>
      </c>
      <c r="C317" s="20" t="str">
        <f>IF(A317="","",IF(COUNTIF('Αργίες'!$A$5:$A$88,A317)&gt;0,"Αργία",IF(WEEKDAY(A317,2)&gt;5,"Σαββατοκύριακο","Εργάσιμη")))</f>
        <v>Εργάσιμη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IF(C317="Εργάσιμη",'Ρυθμίσεις'!$B$6,0)</f>
        <v>8</v>
      </c>
      <c r="J317" s="22">
        <f>H317+IF(OR(G317="Άδεια",G317="Αναρρωτική",G317="Γιατρός",G317="Ρεπό",G317="Υπηρεσιακό ταξίδι"),I317,IF(G317="Μισή μέρα άδεια",I317/2,0))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IF(YEAR(DATE('Ρυθμίσεις'!$B$5,1,1)+313)='Ρυθμίσεις'!$B$5,DATE('Ρυθμίσεις'!$B$5,1,1)+313,"")</f>
        <v>46701</v>
      </c>
      <c r="B318" s="19">
        <f>A318</f>
        <v>46701</v>
      </c>
      <c r="C318" s="20" t="str">
        <f>IF(A318="","",IF(COUNTIF('Αργίες'!$A$5:$A$88,A318)&gt;0,"Αργία",IF(WEEKDAY(A318,2)&gt;5,"Σαββατοκύριακο","Εργάσιμη")))</f>
        <v>Εργάσιμη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IF(C318="Εργάσιμη",'Ρυθμίσεις'!$B$6,0)</f>
        <v>8</v>
      </c>
      <c r="J318" s="22">
        <f>H318+IF(OR(G318="Άδεια",G318="Αναρρωτική",G318="Γιατρός",G318="Ρεπό",G318="Υπηρεσιακό ταξίδι"),I318,IF(G318="Μισή μέρα άδεια",I318/2,0))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IF(YEAR(DATE('Ρυθμίσεις'!$B$5,1,1)+314)='Ρυθμίσεις'!$B$5,DATE('Ρυθμίσεις'!$B$5,1,1)+314,"")</f>
        <v>46702</v>
      </c>
      <c r="B319" s="19">
        <f>A319</f>
        <v>46702</v>
      </c>
      <c r="C319" s="20" t="str">
        <f>IF(A319="","",IF(COUNTIF('Αργίες'!$A$5:$A$88,A319)&gt;0,"Αργία",IF(WEEKDAY(A319,2)&gt;5,"Σαββατοκύριακο","Εργάσιμη")))</f>
        <v>Εργάσιμη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IF(C319="Εργάσιμη",'Ρυθμίσεις'!$B$6,0)</f>
        <v>8</v>
      </c>
      <c r="J319" s="22">
        <f>H319+IF(OR(G319="Άδεια",G319="Αναρρωτική",G319="Γιατρός",G319="Ρεπό",G319="Υπηρεσιακό ταξίδι"),I319,IF(G319="Μισή μέρα άδεια",I319/2,0))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IF(YEAR(DATE('Ρυθμίσεις'!$B$5,1,1)+315)='Ρυθμίσεις'!$B$5,DATE('Ρυθμίσεις'!$B$5,1,1)+315,"")</f>
        <v>46703</v>
      </c>
      <c r="B320" s="19">
        <f>A320</f>
        <v>46703</v>
      </c>
      <c r="C320" s="20" t="str">
        <f>IF(A320="","",IF(COUNTIF('Αργίες'!$A$5:$A$88,A320)&gt;0,"Αργία",IF(WEEKDAY(A320,2)&gt;5,"Σαββατοκύριακο","Εργάσιμη")))</f>
        <v>Εργάσιμη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IF(C320="Εργάσιμη",'Ρυθμίσεις'!$B$6,0)</f>
        <v>8</v>
      </c>
      <c r="J320" s="22">
        <f>H320+IF(OR(G320="Άδεια",G320="Αναρρωτική",G320="Γιατρός",G320="Ρεπό",G320="Υπηρεσιακό ταξίδι"),I320,IF(G320="Μισή μέρα άδεια",I320/2,0))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IF(YEAR(DATE('Ρυθμίσεις'!$B$5,1,1)+316)='Ρυθμίσεις'!$B$5,DATE('Ρυθμίσεις'!$B$5,1,1)+316,"")</f>
        <v>46704</v>
      </c>
      <c r="B321" s="19">
        <f>A321</f>
        <v>46704</v>
      </c>
      <c r="C321" s="20" t="str">
        <f>IF(A321="","",IF(COUNTIF('Αργίες'!$A$5:$A$88,A321)&gt;0,"Αργία",IF(WEEKDAY(A321,2)&gt;5,"Σαββατοκύριακο","Εργάσιμη")))</f>
        <v>Σαββατοκύριακο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IF(C321="Εργάσιμη",'Ρυθμίσεις'!$B$6,0)</f>
        <v>0</v>
      </c>
      <c r="J321" s="22">
        <f>H321+IF(OR(G321="Άδεια",G321="Αναρρωτική",G321="Γιατρός",G321="Ρεπό",G321="Υπηρεσιακό ταξίδι"),I321,IF(G321="Μισή μέρα άδεια",I321/2,0))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IF(YEAR(DATE('Ρυθμίσεις'!$B$5,1,1)+317)='Ρυθμίσεις'!$B$5,DATE('Ρυθμίσεις'!$B$5,1,1)+317,"")</f>
        <v>46705</v>
      </c>
      <c r="B322" s="19">
        <f>A322</f>
        <v>46705</v>
      </c>
      <c r="C322" s="20" t="str">
        <f>IF(A322="","",IF(COUNTIF('Αργίες'!$A$5:$A$88,A322)&gt;0,"Αργία",IF(WEEKDAY(A322,2)&gt;5,"Σαββατοκύριακο","Εργάσιμη")))</f>
        <v>Σαββατοκύριακο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IF(C322="Εργάσιμη",'Ρυθμίσεις'!$B$6,0)</f>
        <v>0</v>
      </c>
      <c r="J322" s="22">
        <f>H322+IF(OR(G322="Άδεια",G322="Αναρρωτική",G322="Γιατρός",G322="Ρεπό",G322="Υπηρεσιακό ταξίδι"),I322,IF(G322="Μισή μέρα άδεια",I322/2,0))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IF(YEAR(DATE('Ρυθμίσεις'!$B$5,1,1)+318)='Ρυθμίσεις'!$B$5,DATE('Ρυθμίσεις'!$B$5,1,1)+318,"")</f>
        <v>46706</v>
      </c>
      <c r="B323" s="19">
        <f>A323</f>
        <v>46706</v>
      </c>
      <c r="C323" s="20" t="str">
        <f>IF(A323="","",IF(COUNTIF('Αργίες'!$A$5:$A$88,A323)&gt;0,"Αργία",IF(WEEKDAY(A323,2)&gt;5,"Σαββατοκύριακο","Εργάσιμη")))</f>
        <v>Εργάσιμη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IF(C323="Εργάσιμη",'Ρυθμίσεις'!$B$6,0)</f>
        <v>8</v>
      </c>
      <c r="J323" s="22">
        <f>H323+IF(OR(G323="Άδεια",G323="Αναρρωτική",G323="Γιατρός",G323="Ρεπό",G323="Υπηρεσιακό ταξίδι"),I323,IF(G323="Μισή μέρα άδεια",I323/2,0))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IF(YEAR(DATE('Ρυθμίσεις'!$B$5,1,1)+319)='Ρυθμίσεις'!$B$5,DATE('Ρυθμίσεις'!$B$5,1,1)+319,"")</f>
        <v>46707</v>
      </c>
      <c r="B324" s="19">
        <f>A324</f>
        <v>46707</v>
      </c>
      <c r="C324" s="20" t="str">
        <f>IF(A324="","",IF(COUNTIF('Αργίες'!$A$5:$A$88,A324)&gt;0,"Αργία",IF(WEEKDAY(A324,2)&gt;5,"Σαββατοκύριακο","Εργάσιμη")))</f>
        <v>Εργάσιμη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IF(C324="Εργάσιμη",'Ρυθμίσεις'!$B$6,0)</f>
        <v>8</v>
      </c>
      <c r="J324" s="22">
        <f>H324+IF(OR(G324="Άδεια",G324="Αναρρωτική",G324="Γιατρός",G324="Ρεπό",G324="Υπηρεσιακό ταξίδι"),I324,IF(G324="Μισή μέρα άδεια",I324/2,0))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IF(YEAR(DATE('Ρυθμίσεις'!$B$5,1,1)+320)='Ρυθμίσεις'!$B$5,DATE('Ρυθμίσεις'!$B$5,1,1)+320,"")</f>
        <v>46708</v>
      </c>
      <c r="B325" s="19">
        <f>A325</f>
        <v>46708</v>
      </c>
      <c r="C325" s="20" t="str">
        <f>IF(A325="","",IF(COUNTIF('Αργίες'!$A$5:$A$88,A325)&gt;0,"Αργία",IF(WEEKDAY(A325,2)&gt;5,"Σαββατοκύριακο","Εργάσιμη")))</f>
        <v>Εργάσιμη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IF(C325="Εργάσιμη",'Ρυθμίσεις'!$B$6,0)</f>
        <v>8</v>
      </c>
      <c r="J325" s="22">
        <f>H325+IF(OR(G325="Άδεια",G325="Αναρρωτική",G325="Γιατρός",G325="Ρεπό",G325="Υπηρεσιακό ταξίδι"),I325,IF(G325="Μισή μέρα άδεια",I325/2,0))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IF(YEAR(DATE('Ρυθμίσεις'!$B$5,1,1)+321)='Ρυθμίσεις'!$B$5,DATE('Ρυθμίσεις'!$B$5,1,1)+321,"")</f>
        <v>46709</v>
      </c>
      <c r="B326" s="19">
        <f>A326</f>
        <v>46709</v>
      </c>
      <c r="C326" s="20" t="str">
        <f>IF(A326="","",IF(COUNTIF('Αργίες'!$A$5:$A$88,A326)&gt;0,"Αργία",IF(WEEKDAY(A326,2)&gt;5,"Σαββατοκύριακο","Εργάσιμη")))</f>
        <v>Εργάσιμη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IF(C326="Εργάσιμη",'Ρυθμίσεις'!$B$6,0)</f>
        <v>8</v>
      </c>
      <c r="J326" s="22">
        <f>H326+IF(OR(G326="Άδεια",G326="Αναρρωτική",G326="Γιατρός",G326="Ρεπό",G326="Υπηρεσιακό ταξίδι"),I326,IF(G326="Μισή μέρα άδεια",I326/2,0))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IF(YEAR(DATE('Ρυθμίσεις'!$B$5,1,1)+322)='Ρυθμίσεις'!$B$5,DATE('Ρυθμίσεις'!$B$5,1,1)+322,"")</f>
        <v>46710</v>
      </c>
      <c r="B327" s="19">
        <f>A327</f>
        <v>46710</v>
      </c>
      <c r="C327" s="20" t="str">
        <f>IF(A327="","",IF(COUNTIF('Αργίες'!$A$5:$A$88,A327)&gt;0,"Αργία",IF(WEEKDAY(A327,2)&gt;5,"Σαββατοκύριακο","Εργάσιμη")))</f>
        <v>Εργάσιμη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IF(C327="Εργάσιμη",'Ρυθμίσεις'!$B$6,0)</f>
        <v>8</v>
      </c>
      <c r="J327" s="22">
        <f>H327+IF(OR(G327="Άδεια",G327="Αναρρωτική",G327="Γιατρός",G327="Ρεπό",G327="Υπηρεσιακό ταξίδι"),I327,IF(G327="Μισή μέρα άδεια",I327/2,0))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IF(YEAR(DATE('Ρυθμίσεις'!$B$5,1,1)+323)='Ρυθμίσεις'!$B$5,DATE('Ρυθμίσεις'!$B$5,1,1)+323,"")</f>
        <v>46711</v>
      </c>
      <c r="B328" s="19">
        <f>A328</f>
        <v>46711</v>
      </c>
      <c r="C328" s="20" t="str">
        <f>IF(A328="","",IF(COUNTIF('Αργίες'!$A$5:$A$88,A328)&gt;0,"Αργία",IF(WEEKDAY(A328,2)&gt;5,"Σαββατοκύριακο","Εργάσιμη")))</f>
        <v>Σαββατοκύριακο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IF(C328="Εργάσιμη",'Ρυθμίσεις'!$B$6,0)</f>
        <v>0</v>
      </c>
      <c r="J328" s="22">
        <f>H328+IF(OR(G328="Άδεια",G328="Αναρρωτική",G328="Γιατρός",G328="Ρεπό",G328="Υπηρεσιακό ταξίδι"),I328,IF(G328="Μισή μέρα άδεια",I328/2,0))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IF(YEAR(DATE('Ρυθμίσεις'!$B$5,1,1)+324)='Ρυθμίσεις'!$B$5,DATE('Ρυθμίσεις'!$B$5,1,1)+324,"")</f>
        <v>46712</v>
      </c>
      <c r="B329" s="19">
        <f>A329</f>
        <v>46712</v>
      </c>
      <c r="C329" s="20" t="str">
        <f>IF(A329="","",IF(COUNTIF('Αργίες'!$A$5:$A$88,A329)&gt;0,"Αργία",IF(WEEKDAY(A329,2)&gt;5,"Σαββατοκύριακο","Εργάσιμη")))</f>
        <v>Σαββατοκύριακο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IF(C329="Εργάσιμη",'Ρυθμίσεις'!$B$6,0)</f>
        <v>0</v>
      </c>
      <c r="J329" s="22">
        <f>H329+IF(OR(G329="Άδεια",G329="Αναρρωτική",G329="Γιατρός",G329="Ρεπό",G329="Υπηρεσιακό ταξίδι"),I329,IF(G329="Μισή μέρα άδεια",I329/2,0))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IF(YEAR(DATE('Ρυθμίσεις'!$B$5,1,1)+325)='Ρυθμίσεις'!$B$5,DATE('Ρυθμίσεις'!$B$5,1,1)+325,"")</f>
        <v>46713</v>
      </c>
      <c r="B330" s="19">
        <f>A330</f>
        <v>46713</v>
      </c>
      <c r="C330" s="20" t="str">
        <f>IF(A330="","",IF(COUNTIF('Αργίες'!$A$5:$A$88,A330)&gt;0,"Αργία",IF(WEEKDAY(A330,2)&gt;5,"Σαββατοκύριακο","Εργάσιμη")))</f>
        <v>Εργάσιμη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IF(C330="Εργάσιμη",'Ρυθμίσεις'!$B$6,0)</f>
        <v>8</v>
      </c>
      <c r="J330" s="22">
        <f>H330+IF(OR(G330="Άδεια",G330="Αναρρωτική",G330="Γιατρός",G330="Ρεπό",G330="Υπηρεσιακό ταξίδι"),I330,IF(G330="Μισή μέρα άδεια",I330/2,0))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IF(YEAR(DATE('Ρυθμίσεις'!$B$5,1,1)+326)='Ρυθμίσεις'!$B$5,DATE('Ρυθμίσεις'!$B$5,1,1)+326,"")</f>
        <v>46714</v>
      </c>
      <c r="B331" s="19">
        <f>A331</f>
        <v>46714</v>
      </c>
      <c r="C331" s="20" t="str">
        <f>IF(A331="","",IF(COUNTIF('Αργίες'!$A$5:$A$88,A331)&gt;0,"Αργία",IF(WEEKDAY(A331,2)&gt;5,"Σαββατοκύριακο","Εργάσιμη")))</f>
        <v>Εργάσιμη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IF(C331="Εργάσιμη",'Ρυθμίσεις'!$B$6,0)</f>
        <v>8</v>
      </c>
      <c r="J331" s="22">
        <f>H331+IF(OR(G331="Άδεια",G331="Αναρρωτική",G331="Γιατρός",G331="Ρεπό",G331="Υπηρεσιακό ταξίδι"),I331,IF(G331="Μισή μέρα άδεια",I331/2,0))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IF(YEAR(DATE('Ρυθμίσεις'!$B$5,1,1)+327)='Ρυθμίσεις'!$B$5,DATE('Ρυθμίσεις'!$B$5,1,1)+327,"")</f>
        <v>46715</v>
      </c>
      <c r="B332" s="19">
        <f>A332</f>
        <v>46715</v>
      </c>
      <c r="C332" s="20" t="str">
        <f>IF(A332="","",IF(COUNTIF('Αργίες'!$A$5:$A$88,A332)&gt;0,"Αργία",IF(WEEKDAY(A332,2)&gt;5,"Σαββατοκύριακο","Εργάσιμη")))</f>
        <v>Εργάσιμη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IF(C332="Εργάσιμη",'Ρυθμίσεις'!$B$6,0)</f>
        <v>8</v>
      </c>
      <c r="J332" s="22">
        <f>H332+IF(OR(G332="Άδεια",G332="Αναρρωτική",G332="Γιατρός",G332="Ρεπό",G332="Υπηρεσιακό ταξίδι"),I332,IF(G332="Μισή μέρα άδεια",I332/2,0))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IF(YEAR(DATE('Ρυθμίσεις'!$B$5,1,1)+328)='Ρυθμίσεις'!$B$5,DATE('Ρυθμίσεις'!$B$5,1,1)+328,"")</f>
        <v>46716</v>
      </c>
      <c r="B333" s="19">
        <f>A333</f>
        <v>46716</v>
      </c>
      <c r="C333" s="20" t="str">
        <f>IF(A333="","",IF(COUNTIF('Αργίες'!$A$5:$A$88,A333)&gt;0,"Αργία",IF(WEEKDAY(A333,2)&gt;5,"Σαββατοκύριακο","Εργάσιμη")))</f>
        <v>Εργάσιμη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IF(C333="Εργάσιμη",'Ρυθμίσεις'!$B$6,0)</f>
        <v>8</v>
      </c>
      <c r="J333" s="22">
        <f>H333+IF(OR(G333="Άδεια",G333="Αναρρωτική",G333="Γιατρός",G333="Ρεπό",G333="Υπηρεσιακό ταξίδι"),I333,IF(G333="Μισή μέρα άδεια",I333/2,0))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IF(YEAR(DATE('Ρυθμίσεις'!$B$5,1,1)+329)='Ρυθμίσεις'!$B$5,DATE('Ρυθμίσεις'!$B$5,1,1)+329,"")</f>
        <v>46717</v>
      </c>
      <c r="B334" s="19">
        <f>A334</f>
        <v>46717</v>
      </c>
      <c r="C334" s="20" t="str">
        <f>IF(A334="","",IF(COUNTIF('Αργίες'!$A$5:$A$88,A334)&gt;0,"Αργία",IF(WEEKDAY(A334,2)&gt;5,"Σαββατοκύριακο","Εργάσιμη")))</f>
        <v>Εργάσιμη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IF(C334="Εργάσιμη",'Ρυθμίσεις'!$B$6,0)</f>
        <v>8</v>
      </c>
      <c r="J334" s="22">
        <f>H334+IF(OR(G334="Άδεια",G334="Αναρρωτική",G334="Γιατρός",G334="Ρεπό",G334="Υπηρεσιακό ταξίδι"),I334,IF(G334="Μισή μέρα άδεια",I334/2,0))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IF(YEAR(DATE('Ρυθμίσεις'!$B$5,1,1)+330)='Ρυθμίσεις'!$B$5,DATE('Ρυθμίσεις'!$B$5,1,1)+330,"")</f>
        <v>46718</v>
      </c>
      <c r="B335" s="19">
        <f>A335</f>
        <v>46718</v>
      </c>
      <c r="C335" s="20" t="str">
        <f>IF(A335="","",IF(COUNTIF('Αργίες'!$A$5:$A$88,A335)&gt;0,"Αργία",IF(WEEKDAY(A335,2)&gt;5,"Σαββατοκύριακο","Εργάσιμη")))</f>
        <v>Σαββατοκύριακο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IF(C335="Εργάσιμη",'Ρυθμίσεις'!$B$6,0)</f>
        <v>0</v>
      </c>
      <c r="J335" s="22">
        <f>H335+IF(OR(G335="Άδεια",G335="Αναρρωτική",G335="Γιατρός",G335="Ρεπό",G335="Υπηρεσιακό ταξίδι"),I335,IF(G335="Μισή μέρα άδεια",I335/2,0))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IF(YEAR(DATE('Ρυθμίσεις'!$B$5,1,1)+331)='Ρυθμίσεις'!$B$5,DATE('Ρυθμίσεις'!$B$5,1,1)+331,"")</f>
        <v>46719</v>
      </c>
      <c r="B336" s="19">
        <f>A336</f>
        <v>46719</v>
      </c>
      <c r="C336" s="20" t="str">
        <f>IF(A336="","",IF(COUNTIF('Αργίες'!$A$5:$A$88,A336)&gt;0,"Αργία",IF(WEEKDAY(A336,2)&gt;5,"Σαββατοκύριακο","Εργάσιμη")))</f>
        <v>Σαββατοκύριακο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IF(C336="Εργάσιμη",'Ρυθμίσεις'!$B$6,0)</f>
        <v>0</v>
      </c>
      <c r="J336" s="22">
        <f>H336+IF(OR(G336="Άδεια",G336="Αναρρωτική",G336="Γιατρός",G336="Ρεπό",G336="Υπηρεσιακό ταξίδι"),I336,IF(G336="Μισή μέρα άδεια",I336/2,0))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IF(YEAR(DATE('Ρυθμίσεις'!$B$5,1,1)+332)='Ρυθμίσεις'!$B$5,DATE('Ρυθμίσεις'!$B$5,1,1)+332,"")</f>
        <v>46720</v>
      </c>
      <c r="B337" s="19">
        <f>A337</f>
        <v>46720</v>
      </c>
      <c r="C337" s="20" t="str">
        <f>IF(A337="","",IF(COUNTIF('Αργίες'!$A$5:$A$88,A337)&gt;0,"Αργία",IF(WEEKDAY(A337,2)&gt;5,"Σαββατοκύριακο","Εργάσιμη")))</f>
        <v>Εργάσιμη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IF(C337="Εργάσιμη",'Ρυθμίσεις'!$B$6,0)</f>
        <v>8</v>
      </c>
      <c r="J337" s="22">
        <f>H337+IF(OR(G337="Άδεια",G337="Αναρρωτική",G337="Γιατρός",G337="Ρεπό",G337="Υπηρεσιακό ταξίδι"),I337,IF(G337="Μισή μέρα άδεια",I337/2,0))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IF(YEAR(DATE('Ρυθμίσεις'!$B$5,1,1)+333)='Ρυθμίσεις'!$B$5,DATE('Ρυθμίσεις'!$B$5,1,1)+333,"")</f>
        <v>46721</v>
      </c>
      <c r="B338" s="19">
        <f>A338</f>
        <v>46721</v>
      </c>
      <c r="C338" s="20" t="str">
        <f>IF(A338="","",IF(COUNTIF('Αργίες'!$A$5:$A$88,A338)&gt;0,"Αργία",IF(WEEKDAY(A338,2)&gt;5,"Σαββατοκύριακο","Εργάσιμη")))</f>
        <v>Εργάσιμη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IF(C338="Εργάσιμη",'Ρυθμίσεις'!$B$6,0)</f>
        <v>8</v>
      </c>
      <c r="J338" s="22">
        <f>H338+IF(OR(G338="Άδεια",G338="Αναρρωτική",G338="Γιατρός",G338="Ρεπό",G338="Υπηρεσιακό ταξίδι"),I338,IF(G338="Μισή μέρα άδεια",I338/2,0))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IF(YEAR(DATE('Ρυθμίσεις'!$B$5,1,1)+334)='Ρυθμίσεις'!$B$5,DATE('Ρυθμίσεις'!$B$5,1,1)+334,"")</f>
        <v>46722</v>
      </c>
      <c r="B339" s="19">
        <f>A339</f>
        <v>46722</v>
      </c>
      <c r="C339" s="20" t="str">
        <f>IF(A339="","",IF(COUNTIF('Αργίες'!$A$5:$A$88,A339)&gt;0,"Αργία",IF(WEEKDAY(A339,2)&gt;5,"Σαββατοκύριακο","Εργάσιμη")))</f>
        <v>Εργάσιμη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IF(C339="Εργάσιμη",'Ρυθμίσεις'!$B$6,0)</f>
        <v>8</v>
      </c>
      <c r="J339" s="22">
        <f>H339+IF(OR(G339="Άδεια",G339="Αναρρωτική",G339="Γιατρός",G339="Ρεπό",G339="Υπηρεσιακό ταξίδι"),I339,IF(G339="Μισή μέρα άδεια",I339/2,0))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IF(YEAR(DATE('Ρυθμίσεις'!$B$5,1,1)+335)='Ρυθμίσεις'!$B$5,DATE('Ρυθμίσεις'!$B$5,1,1)+335,"")</f>
        <v>46723</v>
      </c>
      <c r="B340" s="19">
        <f>A340</f>
        <v>46723</v>
      </c>
      <c r="C340" s="20" t="str">
        <f>IF(A340="","",IF(COUNTIF('Αργίες'!$A$5:$A$88,A340)&gt;0,"Αργία",IF(WEEKDAY(A340,2)&gt;5,"Σαββατοκύριακο","Εργάσιμη")))</f>
        <v>Εργάσιμη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IF(C340="Εργάσιμη",'Ρυθμίσεις'!$B$6,0)</f>
        <v>8</v>
      </c>
      <c r="J340" s="22">
        <f>H340+IF(OR(G340="Άδεια",G340="Αναρρωτική",G340="Γιατρός",G340="Ρεπό",G340="Υπηρεσιακό ταξίδι"),I340,IF(G340="Μισή μέρα άδεια",I340/2,0))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IF(YEAR(DATE('Ρυθμίσεις'!$B$5,1,1)+336)='Ρυθμίσεις'!$B$5,DATE('Ρυθμίσεις'!$B$5,1,1)+336,"")</f>
        <v>46724</v>
      </c>
      <c r="B341" s="19">
        <f>A341</f>
        <v>46724</v>
      </c>
      <c r="C341" s="20" t="str">
        <f>IF(A341="","",IF(COUNTIF('Αργίες'!$A$5:$A$88,A341)&gt;0,"Αργία",IF(WEEKDAY(A341,2)&gt;5,"Σαββατοκύριακο","Εργάσιμη")))</f>
        <v>Εργάσιμη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IF(C341="Εργάσιμη",'Ρυθμίσεις'!$B$6,0)</f>
        <v>8</v>
      </c>
      <c r="J341" s="22">
        <f>H341+IF(OR(G341="Άδεια",G341="Αναρρωτική",G341="Γιατρός",G341="Ρεπό",G341="Υπηρεσιακό ταξίδι"),I341,IF(G341="Μισή μέρα άδεια",I341/2,0))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IF(YEAR(DATE('Ρυθμίσεις'!$B$5,1,1)+337)='Ρυθμίσεις'!$B$5,DATE('Ρυθμίσεις'!$B$5,1,1)+337,"")</f>
        <v>46725</v>
      </c>
      <c r="B342" s="19">
        <f>A342</f>
        <v>46725</v>
      </c>
      <c r="C342" s="20" t="str">
        <f>IF(A342="","",IF(COUNTIF('Αργίες'!$A$5:$A$88,A342)&gt;0,"Αργία",IF(WEEKDAY(A342,2)&gt;5,"Σαββατοκύριακο","Εργάσιμη")))</f>
        <v>Σαββατοκύριακο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IF(C342="Εργάσιμη",'Ρυθμίσεις'!$B$6,0)</f>
        <v>0</v>
      </c>
      <c r="J342" s="22">
        <f>H342+IF(OR(G342="Άδεια",G342="Αναρρωτική",G342="Γιατρός",G342="Ρεπό",G342="Υπηρεσιακό ταξίδι"),I342,IF(G342="Μισή μέρα άδεια",I342/2,0))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IF(YEAR(DATE('Ρυθμίσεις'!$B$5,1,1)+338)='Ρυθμίσεις'!$B$5,DATE('Ρυθμίσεις'!$B$5,1,1)+338,"")</f>
        <v>46726</v>
      </c>
      <c r="B343" s="19">
        <f>A343</f>
        <v>46726</v>
      </c>
      <c r="C343" s="20" t="str">
        <f>IF(A343="","",IF(COUNTIF('Αργίες'!$A$5:$A$88,A343)&gt;0,"Αργία",IF(WEEKDAY(A343,2)&gt;5,"Σαββατοκύριακο","Εργάσιμη")))</f>
        <v>Σαββατοκύριακο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IF(C343="Εργάσιμη",'Ρυθμίσεις'!$B$6,0)</f>
        <v>0</v>
      </c>
      <c r="J343" s="22">
        <f>H343+IF(OR(G343="Άδεια",G343="Αναρρωτική",G343="Γιατρός",G343="Ρεπό",G343="Υπηρεσιακό ταξίδι"),I343,IF(G343="Μισή μέρα άδεια",I343/2,0))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IF(YEAR(DATE('Ρυθμίσεις'!$B$5,1,1)+339)='Ρυθμίσεις'!$B$5,DATE('Ρυθμίσεις'!$B$5,1,1)+339,"")</f>
        <v>46727</v>
      </c>
      <c r="B344" s="19">
        <f>A344</f>
        <v>46727</v>
      </c>
      <c r="C344" s="20" t="str">
        <f>IF(A344="","",IF(COUNTIF('Αργίες'!$A$5:$A$88,A344)&gt;0,"Αργία",IF(WEEKDAY(A344,2)&gt;5,"Σαββατοκύριακο","Εργάσιμη")))</f>
        <v>Εργάσιμη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IF(C344="Εργάσιμη",'Ρυθμίσεις'!$B$6,0)</f>
        <v>8</v>
      </c>
      <c r="J344" s="22">
        <f>H344+IF(OR(G344="Άδεια",G344="Αναρρωτική",G344="Γιατρός",G344="Ρεπό",G344="Υπηρεσιακό ταξίδι"),I344,IF(G344="Μισή μέρα άδεια",I344/2,0))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IF(YEAR(DATE('Ρυθμίσεις'!$B$5,1,1)+340)='Ρυθμίσεις'!$B$5,DATE('Ρυθμίσεις'!$B$5,1,1)+340,"")</f>
        <v>46728</v>
      </c>
      <c r="B345" s="19">
        <f>A345</f>
        <v>46728</v>
      </c>
      <c r="C345" s="20" t="str">
        <f>IF(A345="","",IF(COUNTIF('Αργίες'!$A$5:$A$88,A345)&gt;0,"Αργία",IF(WEEKDAY(A345,2)&gt;5,"Σαββατοκύριακο","Εργάσιμη")))</f>
        <v>Εργάσιμη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IF(C345="Εργάσιμη",'Ρυθμίσεις'!$B$6,0)</f>
        <v>8</v>
      </c>
      <c r="J345" s="22">
        <f>H345+IF(OR(G345="Άδεια",G345="Αναρρωτική",G345="Γιατρός",G345="Ρεπό",G345="Υπηρεσιακό ταξίδι"),I345,IF(G345="Μισή μέρα άδεια",I345/2,0))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IF(YEAR(DATE('Ρυθμίσεις'!$B$5,1,1)+341)='Ρυθμίσεις'!$B$5,DATE('Ρυθμίσεις'!$B$5,1,1)+341,"")</f>
        <v>46729</v>
      </c>
      <c r="B346" s="19">
        <f>A346</f>
        <v>46729</v>
      </c>
      <c r="C346" s="20" t="str">
        <f>IF(A346="","",IF(COUNTIF('Αργίες'!$A$5:$A$88,A346)&gt;0,"Αργία",IF(WEEKDAY(A346,2)&gt;5,"Σαββατοκύριακο","Εργάσιμη")))</f>
        <v>Εργάσιμη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IF(C346="Εργάσιμη",'Ρυθμίσεις'!$B$6,0)</f>
        <v>8</v>
      </c>
      <c r="J346" s="22">
        <f>H346+IF(OR(G346="Άδεια",G346="Αναρρωτική",G346="Γιατρός",G346="Ρεπό",G346="Υπηρεσιακό ταξίδι"),I346,IF(G346="Μισή μέρα άδεια",I346/2,0))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IF(YEAR(DATE('Ρυθμίσεις'!$B$5,1,1)+342)='Ρυθμίσεις'!$B$5,DATE('Ρυθμίσεις'!$B$5,1,1)+342,"")</f>
        <v>46730</v>
      </c>
      <c r="B347" s="19">
        <f>A347</f>
        <v>46730</v>
      </c>
      <c r="C347" s="20" t="str">
        <f>IF(A347="","",IF(COUNTIF('Αργίες'!$A$5:$A$88,A347)&gt;0,"Αργία",IF(WEEKDAY(A347,2)&gt;5,"Σαββατοκύριακο","Εργάσιμη")))</f>
        <v>Εργάσιμη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IF(C347="Εργάσιμη",'Ρυθμίσεις'!$B$6,0)</f>
        <v>8</v>
      </c>
      <c r="J347" s="22">
        <f>H347+IF(OR(G347="Άδεια",G347="Αναρρωτική",G347="Γιατρός",G347="Ρεπό",G347="Υπηρεσιακό ταξίδι"),I347,IF(G347="Μισή μέρα άδεια",I347/2,0))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IF(YEAR(DATE('Ρυθμίσεις'!$B$5,1,1)+343)='Ρυθμίσεις'!$B$5,DATE('Ρυθμίσεις'!$B$5,1,1)+343,"")</f>
        <v>46731</v>
      </c>
      <c r="B348" s="19">
        <f>A348</f>
        <v>46731</v>
      </c>
      <c r="C348" s="20" t="str">
        <f>IF(A348="","",IF(COUNTIF('Αργίες'!$A$5:$A$88,A348)&gt;0,"Αργία",IF(WEEKDAY(A348,2)&gt;5,"Σαββατοκύριακο","Εργάσιμη")))</f>
        <v>Εργάσιμη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IF(C348="Εργάσιμη",'Ρυθμίσεις'!$B$6,0)</f>
        <v>8</v>
      </c>
      <c r="J348" s="22">
        <f>H348+IF(OR(G348="Άδεια",G348="Αναρρωτική",G348="Γιατρός",G348="Ρεπό",G348="Υπηρεσιακό ταξίδι"),I348,IF(G348="Μισή μέρα άδεια",I348/2,0))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IF(YEAR(DATE('Ρυθμίσεις'!$B$5,1,1)+344)='Ρυθμίσεις'!$B$5,DATE('Ρυθμίσεις'!$B$5,1,1)+344,"")</f>
        <v>46732</v>
      </c>
      <c r="B349" s="19">
        <f>A349</f>
        <v>46732</v>
      </c>
      <c r="C349" s="20" t="str">
        <f>IF(A349="","",IF(COUNTIF('Αργίες'!$A$5:$A$88,A349)&gt;0,"Αργία",IF(WEEKDAY(A349,2)&gt;5,"Σαββατοκύριακο","Εργάσιμη")))</f>
        <v>Σαββατοκύριακο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IF(C349="Εργάσιμη",'Ρυθμίσεις'!$B$6,0)</f>
        <v>0</v>
      </c>
      <c r="J349" s="22">
        <f>H349+IF(OR(G349="Άδεια",G349="Αναρρωτική",G349="Γιατρός",G349="Ρεπό",G349="Υπηρεσιακό ταξίδι"),I349,IF(G349="Μισή μέρα άδεια",I349/2,0))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IF(YEAR(DATE('Ρυθμίσεις'!$B$5,1,1)+345)='Ρυθμίσεις'!$B$5,DATE('Ρυθμίσεις'!$B$5,1,1)+345,"")</f>
        <v>46733</v>
      </c>
      <c r="B350" s="19">
        <f>A350</f>
        <v>46733</v>
      </c>
      <c r="C350" s="20" t="str">
        <f>IF(A350="","",IF(COUNTIF('Αργίες'!$A$5:$A$88,A350)&gt;0,"Αργία",IF(WEEKDAY(A350,2)&gt;5,"Σαββατοκύριακο","Εργάσιμη")))</f>
        <v>Σαββατοκύριακο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IF(C350="Εργάσιμη",'Ρυθμίσεις'!$B$6,0)</f>
        <v>0</v>
      </c>
      <c r="J350" s="22">
        <f>H350+IF(OR(G350="Άδεια",G350="Αναρρωτική",G350="Γιατρός",G350="Ρεπό",G350="Υπηρεσιακό ταξίδι"),I350,IF(G350="Μισή μέρα άδεια",I350/2,0))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IF(YEAR(DATE('Ρυθμίσεις'!$B$5,1,1)+346)='Ρυθμίσεις'!$B$5,DATE('Ρυθμίσεις'!$B$5,1,1)+346,"")</f>
        <v>46734</v>
      </c>
      <c r="B351" s="19">
        <f>A351</f>
        <v>46734</v>
      </c>
      <c r="C351" s="20" t="str">
        <f>IF(A351="","",IF(COUNTIF('Αργίες'!$A$5:$A$88,A351)&gt;0,"Αργία",IF(WEEKDAY(A351,2)&gt;5,"Σαββατοκύριακο","Εργάσιμη")))</f>
        <v>Εργάσιμη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IF(C351="Εργάσιμη",'Ρυθμίσεις'!$B$6,0)</f>
        <v>8</v>
      </c>
      <c r="J351" s="22">
        <f>H351+IF(OR(G351="Άδεια",G351="Αναρρωτική",G351="Γιατρός",G351="Ρεπό",G351="Υπηρεσιακό ταξίδι"),I351,IF(G351="Μισή μέρα άδεια",I351/2,0))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IF(YEAR(DATE('Ρυθμίσεις'!$B$5,1,1)+347)='Ρυθμίσεις'!$B$5,DATE('Ρυθμίσεις'!$B$5,1,1)+347,"")</f>
        <v>46735</v>
      </c>
      <c r="B352" s="19">
        <f>A352</f>
        <v>46735</v>
      </c>
      <c r="C352" s="20" t="str">
        <f>IF(A352="","",IF(COUNTIF('Αργίες'!$A$5:$A$88,A352)&gt;0,"Αργία",IF(WEEKDAY(A352,2)&gt;5,"Σαββατοκύριακο","Εργάσιμη")))</f>
        <v>Εργάσιμη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IF(C352="Εργάσιμη",'Ρυθμίσεις'!$B$6,0)</f>
        <v>8</v>
      </c>
      <c r="J352" s="22">
        <f>H352+IF(OR(G352="Άδεια",G352="Αναρρωτική",G352="Γιατρός",G352="Ρεπό",G352="Υπηρεσιακό ταξίδι"),I352,IF(G352="Μισή μέρα άδεια",I352/2,0))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IF(YEAR(DATE('Ρυθμίσεις'!$B$5,1,1)+348)='Ρυθμίσεις'!$B$5,DATE('Ρυθμίσεις'!$B$5,1,1)+348,"")</f>
        <v>46736</v>
      </c>
      <c r="B353" s="19">
        <f>A353</f>
        <v>46736</v>
      </c>
      <c r="C353" s="20" t="str">
        <f>IF(A353="","",IF(COUNTIF('Αργίες'!$A$5:$A$88,A353)&gt;0,"Αργία",IF(WEEKDAY(A353,2)&gt;5,"Σαββατοκύριακο","Εργάσιμη")))</f>
        <v>Εργάσιμη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IF(C353="Εργάσιμη",'Ρυθμίσεις'!$B$6,0)</f>
        <v>8</v>
      </c>
      <c r="J353" s="22">
        <f>H353+IF(OR(G353="Άδεια",G353="Αναρρωτική",G353="Γιατρός",G353="Ρεπό",G353="Υπηρεσιακό ταξίδι"),I353,IF(G353="Μισή μέρα άδεια",I353/2,0))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IF(YEAR(DATE('Ρυθμίσεις'!$B$5,1,1)+349)='Ρυθμίσεις'!$B$5,DATE('Ρυθμίσεις'!$B$5,1,1)+349,"")</f>
        <v>46737</v>
      </c>
      <c r="B354" s="19">
        <f>A354</f>
        <v>46737</v>
      </c>
      <c r="C354" s="20" t="str">
        <f>IF(A354="","",IF(COUNTIF('Αργίες'!$A$5:$A$88,A354)&gt;0,"Αργία",IF(WEEKDAY(A354,2)&gt;5,"Σαββατοκύριακο","Εργάσιμη")))</f>
        <v>Εργάσιμη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IF(C354="Εργάσιμη",'Ρυθμίσεις'!$B$6,0)</f>
        <v>8</v>
      </c>
      <c r="J354" s="22">
        <f>H354+IF(OR(G354="Άδεια",G354="Αναρρωτική",G354="Γιατρός",G354="Ρεπό",G354="Υπηρεσιακό ταξίδι"),I354,IF(G354="Μισή μέρα άδεια",I354/2,0))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IF(YEAR(DATE('Ρυθμίσεις'!$B$5,1,1)+350)='Ρυθμίσεις'!$B$5,DATE('Ρυθμίσεις'!$B$5,1,1)+350,"")</f>
        <v>46738</v>
      </c>
      <c r="B355" s="19">
        <f>A355</f>
        <v>46738</v>
      </c>
      <c r="C355" s="20" t="str">
        <f>IF(A355="","",IF(COUNTIF('Αργίες'!$A$5:$A$88,A355)&gt;0,"Αργία",IF(WEEKDAY(A355,2)&gt;5,"Σαββατοκύριακο","Εργάσιμη")))</f>
        <v>Εργάσιμη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IF(C355="Εργάσιμη",'Ρυθμίσεις'!$B$6,0)</f>
        <v>8</v>
      </c>
      <c r="J355" s="22">
        <f>H355+IF(OR(G355="Άδεια",G355="Αναρρωτική",G355="Γιατρός",G355="Ρεπό",G355="Υπηρεσιακό ταξίδι"),I355,IF(G355="Μισή μέρα άδεια",I355/2,0))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IF(YEAR(DATE('Ρυθμίσεις'!$B$5,1,1)+351)='Ρυθμίσεις'!$B$5,DATE('Ρυθμίσεις'!$B$5,1,1)+351,"")</f>
        <v>46739</v>
      </c>
      <c r="B356" s="19">
        <f>A356</f>
        <v>46739</v>
      </c>
      <c r="C356" s="20" t="str">
        <f>IF(A356="","",IF(COUNTIF('Αργίες'!$A$5:$A$88,A356)&gt;0,"Αργία",IF(WEEKDAY(A356,2)&gt;5,"Σαββατοκύριακο","Εργάσιμη")))</f>
        <v>Σαββατοκύριακο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IF(C356="Εργάσιμη",'Ρυθμίσεις'!$B$6,0)</f>
        <v>0</v>
      </c>
      <c r="J356" s="22">
        <f>H356+IF(OR(G356="Άδεια",G356="Αναρρωτική",G356="Γιατρός",G356="Ρεπό",G356="Υπηρεσιακό ταξίδι"),I356,IF(G356="Μισή μέρα άδεια",I356/2,0))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IF(YEAR(DATE('Ρυθμίσεις'!$B$5,1,1)+352)='Ρυθμίσεις'!$B$5,DATE('Ρυθμίσεις'!$B$5,1,1)+352,"")</f>
        <v>46740</v>
      </c>
      <c r="B357" s="19">
        <f>A357</f>
        <v>46740</v>
      </c>
      <c r="C357" s="20" t="str">
        <f>IF(A357="","",IF(COUNTIF('Αργίες'!$A$5:$A$88,A357)&gt;0,"Αργία",IF(WEEKDAY(A357,2)&gt;5,"Σαββατοκύριακο","Εργάσιμη")))</f>
        <v>Σαββατοκύριακο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IF(C357="Εργάσιμη",'Ρυθμίσεις'!$B$6,0)</f>
        <v>0</v>
      </c>
      <c r="J357" s="22">
        <f>H357+IF(OR(G357="Άδεια",G357="Αναρρωτική",G357="Γιατρός",G357="Ρεπό",G357="Υπηρεσιακό ταξίδι"),I357,IF(G357="Μισή μέρα άδεια",I357/2,0))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IF(YEAR(DATE('Ρυθμίσεις'!$B$5,1,1)+353)='Ρυθμίσεις'!$B$5,DATE('Ρυθμίσεις'!$B$5,1,1)+353,"")</f>
        <v>46741</v>
      </c>
      <c r="B358" s="19">
        <f>A358</f>
        <v>46741</v>
      </c>
      <c r="C358" s="20" t="str">
        <f>IF(A358="","",IF(COUNTIF('Αργίες'!$A$5:$A$88,A358)&gt;0,"Αργία",IF(WEEKDAY(A358,2)&gt;5,"Σαββατοκύριακο","Εργάσιμη")))</f>
        <v>Εργάσιμη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IF(C358="Εργάσιμη",'Ρυθμίσεις'!$B$6,0)</f>
        <v>8</v>
      </c>
      <c r="J358" s="22">
        <f>H358+IF(OR(G358="Άδεια",G358="Αναρρωτική",G358="Γιατρός",G358="Ρεπό",G358="Υπηρεσιακό ταξίδι"),I358,IF(G358="Μισή μέρα άδεια",I358/2,0))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IF(YEAR(DATE('Ρυθμίσεις'!$B$5,1,1)+354)='Ρυθμίσεις'!$B$5,DATE('Ρυθμίσεις'!$B$5,1,1)+354,"")</f>
        <v>46742</v>
      </c>
      <c r="B359" s="19">
        <f>A359</f>
        <v>46742</v>
      </c>
      <c r="C359" s="20" t="str">
        <f>IF(A359="","",IF(COUNTIF('Αργίες'!$A$5:$A$88,A359)&gt;0,"Αργία",IF(WEEKDAY(A359,2)&gt;5,"Σαββατοκύριακο","Εργάσιμη")))</f>
        <v>Εργάσιμη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IF(C359="Εργάσιμη",'Ρυθμίσεις'!$B$6,0)</f>
        <v>8</v>
      </c>
      <c r="J359" s="22">
        <f>H359+IF(OR(G359="Άδεια",G359="Αναρρωτική",G359="Γιατρός",G359="Ρεπό",G359="Υπηρεσιακό ταξίδι"),I359,IF(G359="Μισή μέρα άδεια",I359/2,0))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IF(YEAR(DATE('Ρυθμίσεις'!$B$5,1,1)+355)='Ρυθμίσεις'!$B$5,DATE('Ρυθμίσεις'!$B$5,1,1)+355,"")</f>
        <v>46743</v>
      </c>
      <c r="B360" s="19">
        <f>A360</f>
        <v>46743</v>
      </c>
      <c r="C360" s="20" t="str">
        <f>IF(A360="","",IF(COUNTIF('Αργίες'!$A$5:$A$88,A360)&gt;0,"Αργία",IF(WEEKDAY(A360,2)&gt;5,"Σαββατοκύριακο","Εργάσιμη")))</f>
        <v>Εργάσιμη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IF(C360="Εργάσιμη",'Ρυθμίσεις'!$B$6,0)</f>
        <v>8</v>
      </c>
      <c r="J360" s="22">
        <f>H360+IF(OR(G360="Άδεια",G360="Αναρρωτική",G360="Γιατρός",G360="Ρεπό",G360="Υπηρεσιακό ταξίδι"),I360,IF(G360="Μισή μέρα άδεια",I360/2,0))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IF(YEAR(DATE('Ρυθμίσεις'!$B$5,1,1)+356)='Ρυθμίσεις'!$B$5,DATE('Ρυθμίσεις'!$B$5,1,1)+356,"")</f>
        <v>46744</v>
      </c>
      <c r="B361" s="19">
        <f>A361</f>
        <v>46744</v>
      </c>
      <c r="C361" s="20" t="str">
        <f>IF(A361="","",IF(COUNTIF('Αργίες'!$A$5:$A$88,A361)&gt;0,"Αργία",IF(WEEKDAY(A361,2)&gt;5,"Σαββατοκύριακο","Εργάσιμη")))</f>
        <v>Εργάσιμη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IF(C361="Εργάσιμη",'Ρυθμίσεις'!$B$6,0)</f>
        <v>8</v>
      </c>
      <c r="J361" s="22">
        <f>H361+IF(OR(G361="Άδεια",G361="Αναρρωτική",G361="Γιατρός",G361="Ρεπό",G361="Υπηρεσιακό ταξίδι"),I361,IF(G361="Μισή μέρα άδεια",I361/2,0))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IF(YEAR(DATE('Ρυθμίσεις'!$B$5,1,1)+357)='Ρυθμίσεις'!$B$5,DATE('Ρυθμίσεις'!$B$5,1,1)+357,"")</f>
        <v>46745</v>
      </c>
      <c r="B362" s="19">
        <f>A362</f>
        <v>46745</v>
      </c>
      <c r="C362" s="20" t="str">
        <f>IF(A362="","",IF(COUNTIF('Αργίες'!$A$5:$A$88,A362)&gt;0,"Αργία",IF(WEEKDAY(A362,2)&gt;5,"Σαββατοκύριακο","Εργάσιμη")))</f>
        <v>Εργάσιμη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IF(C362="Εργάσιμη",'Ρυθμίσεις'!$B$6,0)</f>
        <v>8</v>
      </c>
      <c r="J362" s="22">
        <f>H362+IF(OR(G362="Άδεια",G362="Αναρρωτική",G362="Γιατρός",G362="Ρεπό",G362="Υπηρεσιακό ταξίδι"),I362,IF(G362="Μισή μέρα άδεια",I362/2,0))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IF(YEAR(DATE('Ρυθμίσεις'!$B$5,1,1)+358)='Ρυθμίσεις'!$B$5,DATE('Ρυθμίσεις'!$B$5,1,1)+358,"")</f>
        <v>46746</v>
      </c>
      <c r="B363" s="19">
        <f>A363</f>
        <v>46746</v>
      </c>
      <c r="C363" s="20" t="str">
        <f>IF(A363="","",IF(COUNTIF('Αργίες'!$A$5:$A$88,A363)&gt;0,"Αργία",IF(WEEKDAY(A363,2)&gt;5,"Σαββατοκύριακο","Εργάσιμη")))</f>
        <v>Αργία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IF(C363="Εργάσιμη",'Ρυθμίσεις'!$B$6,0)</f>
        <v>0</v>
      </c>
      <c r="J363" s="22">
        <f>H363+IF(OR(G363="Άδεια",G363="Αναρρωτική",G363="Γιατρός",G363="Ρεπό",G363="Υπηρεσιακό ταξίδι"),I363,IF(G363="Μισή μέρα άδεια",I363/2,0))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IF(YEAR(DATE('Ρυθμίσεις'!$B$5,1,1)+359)='Ρυθμίσεις'!$B$5,DATE('Ρυθμίσεις'!$B$5,1,1)+359,"")</f>
        <v>46747</v>
      </c>
      <c r="B364" s="19">
        <f>A364</f>
        <v>46747</v>
      </c>
      <c r="C364" s="20" t="str">
        <f>IF(A364="","",IF(COUNTIF('Αργίες'!$A$5:$A$88,A364)&gt;0,"Αργία",IF(WEEKDAY(A364,2)&gt;5,"Σαββατοκύριακο","Εργάσιμη")))</f>
        <v>Αργία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IF(C364="Εργάσιμη",'Ρυθμίσεις'!$B$6,0)</f>
        <v>0</v>
      </c>
      <c r="J364" s="22">
        <f>H364+IF(OR(G364="Άδεια",G364="Αναρρωτική",G364="Γιατρός",G364="Ρεπό",G364="Υπηρεσιακό ταξίδι"),I364,IF(G364="Μισή μέρα άδεια",I364/2,0))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IF(YEAR(DATE('Ρυθμίσεις'!$B$5,1,1)+360)='Ρυθμίσεις'!$B$5,DATE('Ρυθμίσεις'!$B$5,1,1)+360,"")</f>
        <v>46748</v>
      </c>
      <c r="B365" s="19">
        <f>A365</f>
        <v>46748</v>
      </c>
      <c r="C365" s="20" t="str">
        <f>IF(A365="","",IF(COUNTIF('Αργίες'!$A$5:$A$88,A365)&gt;0,"Αργία",IF(WEEKDAY(A365,2)&gt;5,"Σαββατοκύριακο","Εργάσιμη")))</f>
        <v>Εργάσιμη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IF(C365="Εργάσιμη",'Ρυθμίσεις'!$B$6,0)</f>
        <v>8</v>
      </c>
      <c r="J365" s="22">
        <f>H365+IF(OR(G365="Άδεια",G365="Αναρρωτική",G365="Γιατρός",G365="Ρεπό",G365="Υπηρεσιακό ταξίδι"),I365,IF(G365="Μισή μέρα άδεια",I365/2,0))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IF(YEAR(DATE('Ρυθμίσεις'!$B$5,1,1)+361)='Ρυθμίσεις'!$B$5,DATE('Ρυθμίσεις'!$B$5,1,1)+361,"")</f>
        <v>46749</v>
      </c>
      <c r="B366" s="19">
        <f>A366</f>
        <v>46749</v>
      </c>
      <c r="C366" s="20" t="str">
        <f>IF(A366="","",IF(COUNTIF('Αργίες'!$A$5:$A$88,A366)&gt;0,"Αργία",IF(WEEKDAY(A366,2)&gt;5,"Σαββατοκύριακο","Εργάσιμη")))</f>
        <v>Εργάσιμη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IF(C366="Εργάσιμη",'Ρυθμίσεις'!$B$6,0)</f>
        <v>8</v>
      </c>
      <c r="J366" s="22">
        <f>H366+IF(OR(G366="Άδεια",G366="Αναρρωτική",G366="Γιατρός",G366="Ρεπό",G366="Υπηρεσιακό ταξίδι"),I366,IF(G366="Μισή μέρα άδεια",I366/2,0))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IF(YEAR(DATE('Ρυθμίσεις'!$B$5,1,1)+362)='Ρυθμίσεις'!$B$5,DATE('Ρυθμίσεις'!$B$5,1,1)+362,"")</f>
        <v>46750</v>
      </c>
      <c r="B367" s="19">
        <f>A367</f>
        <v>46750</v>
      </c>
      <c r="C367" s="20" t="str">
        <f>IF(A367="","",IF(COUNTIF('Αργίες'!$A$5:$A$88,A367)&gt;0,"Αργία",IF(WEEKDAY(A367,2)&gt;5,"Σαββατοκύριακο","Εργάσιμη")))</f>
        <v>Εργάσιμη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IF(C367="Εργάσιμη",'Ρυθμίσεις'!$B$6,0)</f>
        <v>8</v>
      </c>
      <c r="J367" s="22">
        <f>H367+IF(OR(G367="Άδεια",G367="Αναρρωτική",G367="Γιατρός",G367="Ρεπό",G367="Υπηρεσιακό ταξίδι"),I367,IF(G367="Μισή μέρα άδεια",I367/2,0))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IF(YEAR(DATE('Ρυθμίσεις'!$B$5,1,1)+363)='Ρυθμίσεις'!$B$5,DATE('Ρυθμίσεις'!$B$5,1,1)+363,"")</f>
        <v>46751</v>
      </c>
      <c r="B368" s="19">
        <f>A368</f>
        <v>46751</v>
      </c>
      <c r="C368" s="20" t="str">
        <f>IF(A368="","",IF(COUNTIF('Αργίες'!$A$5:$A$88,A368)&gt;0,"Αργία",IF(WEEKDAY(A368,2)&gt;5,"Σαββατοκύριακο","Εργάσιμη")))</f>
        <v>Εργάσιμη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IF(C368="Εργάσιμη",'Ρυθμίσεις'!$B$6,0)</f>
        <v>8</v>
      </c>
      <c r="J368" s="22">
        <f>H368+IF(OR(G368="Άδεια",G368="Αναρρωτική",G368="Γιατρός",G368="Ρεπό",G368="Υπηρεσιακό ταξίδι"),I368,IF(G368="Μισή μέρα άδεια",I368/2,0))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IF(YEAR(DATE('Ρυθμίσεις'!$B$5,1,1)+364)='Ρυθμίσεις'!$B$5,DATE('Ρυθμίσεις'!$B$5,1,1)+364,"")</f>
        <v>46752</v>
      </c>
      <c r="B369" s="19">
        <f>A369</f>
        <v>46752</v>
      </c>
      <c r="C369" s="20" t="str">
        <f>IF(A369="","",IF(COUNTIF('Αργίες'!$A$5:$A$88,A369)&gt;0,"Αργία",IF(WEEKDAY(A369,2)&gt;5,"Σαββατοκύριακο","Εργάσιμη")))</f>
        <v>Εργάσιμη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IF(C369="Εργάσιμη",'Ρυθμίσεις'!$B$6,0)</f>
        <v>8</v>
      </c>
      <c r="J369" s="22">
        <f>H369+IF(OR(G369="Άδεια",G369="Αναρρωτική",G369="Γιατρός",G369="Ρεπό",G369="Υπηρεσιακό ταξίδι"),I369,IF(G369="Μισή μέρα άδεια",I369/2,0))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IF(YEAR(DATE('Ρυθμίσεις'!$B$5,1,1)+365)='Ρυθμίσεις'!$B$5,DATE('Ρυθμίσεις'!$B$5,1,1)+365,"")</f>
        <v/>
      </c>
      <c r="B370" s="19" t="str">
        <f>A370</f>
        <v/>
      </c>
      <c r="C370" s="20" t="str">
        <f>IF(A370="","",IF(COUNTIF('Αργίες'!$A$5:$A$88,A370)&gt;0,"Αργία",IF(WEEKDAY(A370,2)&gt;5,"Σαββατοκύριακο","Εργάσιμη")))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IF(C370="Εργάσιμη",'Ρυθμίσεις'!$B$6,0)</f>
        <v>0</v>
      </c>
      <c r="J370" s="22">
        <f>H370+IF(OR(G370="Άδεια",G370="Αναρρωτική",G370="Γιατρός",G370="Ρεπό",G370="Υπηρεσιακό ταξίδι"),I370,IF(G370="Μισή μέρα άδεια",I370/2,0))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$C5="Αργία"</formula>
    </cfRule>
    <cfRule type="expression" dxfId="1" priority="2">
      <formula>$C5="Σαββατοκύριακο"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Απουσία" sqref="G5:G370">
      <formula1>"Άδεια,Μισή μέρα άδεια,Αναρρωτική,Γιατρός,Ρεπό,Άδεια άνευ αποδοχών,Υπηρεσιακό ταξίδι"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49</v>
      </c>
      <c r="B4" s="16" t="s">
        <v>51</v>
      </c>
      <c r="C4" s="16" t="s">
        <v>45</v>
      </c>
      <c r="D4" s="16" t="s">
        <v>44</v>
      </c>
      <c r="E4" s="16" t="s">
        <v>46</v>
      </c>
      <c r="F4" s="16" t="s">
        <v>47</v>
      </c>
      <c r="G4" s="16" t="s">
        <v>52</v>
      </c>
      <c r="H4" s="16" t="s">
        <v>53</v>
      </c>
    </row>
    <row r="5" spans="1:8" x14ac:dyDescent="0.25">
      <c r="A5" s="12" t="s">
        <v>54</v>
      </c>
      <c r="B5" s="24">
        <f>COUNTIFS('Παρουσιολόγιο'!$M$5:$M$370,1,'Παρουσιολόγιο'!$C$5:$C$370,"Εργάσιμη")</f>
        <v>19</v>
      </c>
      <c r="C5" s="25">
        <f>SUMIFS('Παρουσιολόγιο'!$I$5:$I$370,'Παρουσιολόγιο'!$M$5:$M$370,1)</f>
        <v>152</v>
      </c>
      <c r="D5" s="26">
        <f>SUMIFS('Παρουσιολόγιο'!$H$5:$H$370,'Παρουσιολόγιο'!$M$5:$M$370,1)</f>
        <v>0</v>
      </c>
      <c r="E5" s="26">
        <f>SUMIFS('Παρουσιολόγιο'!$J$5:$J$370,'Παρουσιολόγιο'!$M$5:$M$370,1)</f>
        <v>0</v>
      </c>
      <c r="F5" s="27">
        <f>SUMIFS('Παρουσιολόγιο'!$K$5:$K$370,'Παρουσιολόγιο'!$M$5:$M$370,1)</f>
        <v>0</v>
      </c>
      <c r="G5" s="26">
        <f>COUNTIFS('Παρουσιολόγιο'!$M$5:$M$370,1,'Παρουσιολόγιο'!$G$5:$G$370,"Άδεια")+COUNTIFS('Παρουσιολόγιο'!$M$5:$M$370,1,'Παρουσιολόγιο'!$G$5:$G$370,"Μισή μέρα άδεια")/2</f>
        <v>0</v>
      </c>
      <c r="H5" s="28">
        <f>COUNTIFS('Παρουσιολόγιο'!$M$5:$M$370,1,'Παρουσιολόγιο'!$G$5:$G$370,"Αναρρωτική")</f>
        <v>0</v>
      </c>
    </row>
    <row r="6" spans="1:8" x14ac:dyDescent="0.25">
      <c r="A6" s="12" t="s">
        <v>55</v>
      </c>
      <c r="B6" s="24">
        <f>COUNTIFS('Παρουσιολόγιο'!$M$5:$M$370,2,'Παρουσιολόγιο'!$C$5:$C$370,"Εργάσιμη")</f>
        <v>20</v>
      </c>
      <c r="C6" s="25">
        <f>SUMIFS('Παρουσιολόγιο'!$I$5:$I$370,'Παρουσιολόγιο'!$M$5:$M$370,2)</f>
        <v>160</v>
      </c>
      <c r="D6" s="26">
        <f>SUMIFS('Παρουσιολόγιο'!$H$5:$H$370,'Παρουσιολόγιο'!$M$5:$M$370,2)</f>
        <v>0</v>
      </c>
      <c r="E6" s="26">
        <f>SUMIFS('Παρουσιολόγιο'!$J$5:$J$370,'Παρουσιολόγιο'!$M$5:$M$370,2)</f>
        <v>0</v>
      </c>
      <c r="F6" s="27">
        <f>SUMIFS('Παρουσιολόγιο'!$K$5:$K$370,'Παρουσιολόγιο'!$M$5:$M$370,2)</f>
        <v>0</v>
      </c>
      <c r="G6" s="26">
        <f>COUNTIFS('Παρουσιολόγιο'!$M$5:$M$370,2,'Παρουσιολόγιο'!$G$5:$G$370,"Άδεια")+COUNTIFS('Παρουσιολόγιο'!$M$5:$M$370,2,'Παρουσιολόγιο'!$G$5:$G$370,"Μισή μέρα άδεια")/2</f>
        <v>0</v>
      </c>
      <c r="H6" s="28">
        <f>COUNTIFS('Παρουσιολόγιο'!$M$5:$M$370,2,'Παρουσιολόγιο'!$G$5:$G$370,"Αναρρωτική")</f>
        <v>0</v>
      </c>
    </row>
    <row r="7" spans="1:8" x14ac:dyDescent="0.25">
      <c r="A7" s="12" t="s">
        <v>56</v>
      </c>
      <c r="B7" s="24">
        <f>COUNTIFS('Παρουσιολόγιο'!$M$5:$M$370,3,'Παρουσιολόγιο'!$C$5:$C$370,"Εργάσιμη")</f>
        <v>21</v>
      </c>
      <c r="C7" s="25">
        <f>SUMIFS('Παρουσιολόγιο'!$I$5:$I$370,'Παρουσιολόγιο'!$M$5:$M$370,3)</f>
        <v>168</v>
      </c>
      <c r="D7" s="26">
        <f>SUMIFS('Παρουσιολόγιο'!$H$5:$H$370,'Παρουσιολόγιο'!$M$5:$M$370,3)</f>
        <v>0</v>
      </c>
      <c r="E7" s="26">
        <f>SUMIFS('Παρουσιολόγιο'!$J$5:$J$370,'Παρουσιολόγιο'!$M$5:$M$370,3)</f>
        <v>0</v>
      </c>
      <c r="F7" s="27">
        <f>SUMIFS('Παρουσιολόγιο'!$K$5:$K$370,'Παρουσιολόγιο'!$M$5:$M$370,3)</f>
        <v>0</v>
      </c>
      <c r="G7" s="26">
        <f>COUNTIFS('Παρουσιολόγιο'!$M$5:$M$370,3,'Παρουσιολόγιο'!$G$5:$G$370,"Άδεια")+COUNTIFS('Παρουσιολόγιο'!$M$5:$M$370,3,'Παρουσιολόγιο'!$G$5:$G$370,"Μισή μέρα άδεια")/2</f>
        <v>0</v>
      </c>
      <c r="H7" s="28">
        <f>COUNTIFS('Παρουσιολόγιο'!$M$5:$M$370,3,'Παρουσιολόγιο'!$G$5:$G$370,"Αναρρωτική")</f>
        <v>0</v>
      </c>
    </row>
    <row r="8" spans="1:8" x14ac:dyDescent="0.25">
      <c r="A8" s="12" t="s">
        <v>57</v>
      </c>
      <c r="B8" s="24">
        <f>COUNTIFS('Παρουσιολόγιο'!$M$5:$M$370,4,'Παρουσιολόγιο'!$C$5:$C$370,"Εργάσιμη")</f>
        <v>21</v>
      </c>
      <c r="C8" s="25">
        <f>SUMIFS('Παρουσιολόγιο'!$I$5:$I$370,'Παρουσιολόγιο'!$M$5:$M$370,4)</f>
        <v>168</v>
      </c>
      <c r="D8" s="26">
        <f>SUMIFS('Παρουσιολόγιο'!$H$5:$H$370,'Παρουσιολόγιο'!$M$5:$M$370,4)</f>
        <v>0</v>
      </c>
      <c r="E8" s="26">
        <f>SUMIFS('Παρουσιολόγιο'!$J$5:$J$370,'Παρουσιολόγιο'!$M$5:$M$370,4)</f>
        <v>0</v>
      </c>
      <c r="F8" s="27">
        <f>SUMIFS('Παρουσιολόγιο'!$K$5:$K$370,'Παρουσιολόγιο'!$M$5:$M$370,4)</f>
        <v>0</v>
      </c>
      <c r="G8" s="26">
        <f>COUNTIFS('Παρουσιολόγιο'!$M$5:$M$370,4,'Παρουσιολόγιο'!$G$5:$G$370,"Άδεια")+COUNTIFS('Παρουσιολόγιο'!$M$5:$M$370,4,'Παρουσιολόγιο'!$G$5:$G$370,"Μισή μέρα άδεια")/2</f>
        <v>0</v>
      </c>
      <c r="H8" s="28">
        <f>COUNTIFS('Παρουσιολόγιο'!$M$5:$M$370,4,'Παρουσιολόγιο'!$G$5:$G$370,"Αναρρωτική")</f>
        <v>0</v>
      </c>
    </row>
    <row r="9" spans="1:8" x14ac:dyDescent="0.25">
      <c r="A9" s="12" t="s">
        <v>58</v>
      </c>
      <c r="B9" s="24">
        <f>COUNTIFS('Παρουσιολόγιο'!$M$5:$M$370,5,'Παρουσιολόγιο'!$C$5:$C$370,"Εργάσιμη")</f>
        <v>20</v>
      </c>
      <c r="C9" s="25">
        <f>SUMIFS('Παρουσιολόγιο'!$I$5:$I$370,'Παρουσιολόγιο'!$M$5:$M$370,5)</f>
        <v>160</v>
      </c>
      <c r="D9" s="26">
        <f>SUMIFS('Παρουσιολόγιο'!$H$5:$H$370,'Παρουσιολόγιο'!$M$5:$M$370,5)</f>
        <v>0</v>
      </c>
      <c r="E9" s="26">
        <f>SUMIFS('Παρουσιολόγιο'!$J$5:$J$370,'Παρουσιολόγιο'!$M$5:$M$370,5)</f>
        <v>0</v>
      </c>
      <c r="F9" s="27">
        <f>SUMIFS('Παρουσιολόγιο'!$K$5:$K$370,'Παρουσιολόγιο'!$M$5:$M$370,5)</f>
        <v>0</v>
      </c>
      <c r="G9" s="26">
        <f>COUNTIFS('Παρουσιολόγιο'!$M$5:$M$370,5,'Παρουσιολόγιο'!$G$5:$G$370,"Άδεια")+COUNTIFS('Παρουσιολόγιο'!$M$5:$M$370,5,'Παρουσιολόγιο'!$G$5:$G$370,"Μισή μέρα άδεια")/2</f>
        <v>0</v>
      </c>
      <c r="H9" s="28">
        <f>COUNTIFS('Παρουσιολόγιο'!$M$5:$M$370,5,'Παρουσιολόγιο'!$G$5:$G$370,"Αναρρωτική")</f>
        <v>0</v>
      </c>
    </row>
    <row r="10" spans="1:8" x14ac:dyDescent="0.25">
      <c r="A10" s="12" t="s">
        <v>59</v>
      </c>
      <c r="B10" s="24">
        <f>COUNTIFS('Παρουσιολόγιο'!$M$5:$M$370,6,'Παρουσιολόγιο'!$C$5:$C$370,"Εργάσιμη")</f>
        <v>22</v>
      </c>
      <c r="C10" s="25">
        <f>SUMIFS('Παρουσιολόγιο'!$I$5:$I$370,'Παρουσιολόγιο'!$M$5:$M$370,6)</f>
        <v>176</v>
      </c>
      <c r="D10" s="26">
        <f>SUMIFS('Παρουσιολόγιο'!$H$5:$H$370,'Παρουσιολόγιο'!$M$5:$M$370,6)</f>
        <v>0</v>
      </c>
      <c r="E10" s="26">
        <f>SUMIFS('Παρουσιολόγιο'!$J$5:$J$370,'Παρουσιολόγιο'!$M$5:$M$370,6)</f>
        <v>0</v>
      </c>
      <c r="F10" s="27">
        <f>SUMIFS('Παρουσιολόγιο'!$K$5:$K$370,'Παρουσιολόγιο'!$M$5:$M$370,6)</f>
        <v>0</v>
      </c>
      <c r="G10" s="26">
        <f>COUNTIFS('Παρουσιολόγιο'!$M$5:$M$370,6,'Παρουσιολόγιο'!$G$5:$G$370,"Άδεια")+COUNTIFS('Παρουσιολόγιο'!$M$5:$M$370,6,'Παρουσιολόγιο'!$G$5:$G$370,"Μισή μέρα άδεια")/2</f>
        <v>0</v>
      </c>
      <c r="H10" s="28">
        <f>COUNTIFS('Παρουσιολόγιο'!$M$5:$M$370,6,'Παρουσιολόγιο'!$G$5:$G$370,"Αναρρωτική")</f>
        <v>0</v>
      </c>
    </row>
    <row r="11" spans="1:8" x14ac:dyDescent="0.25">
      <c r="A11" s="12" t="s">
        <v>60</v>
      </c>
      <c r="B11" s="24">
        <f>COUNTIFS('Παρουσιολόγιο'!$M$5:$M$370,7,'Παρουσιολόγιο'!$C$5:$C$370,"Εργάσιμη")</f>
        <v>22</v>
      </c>
      <c r="C11" s="25">
        <f>SUMIFS('Παρουσιολόγιο'!$I$5:$I$370,'Παρουσιολόγιο'!$M$5:$M$370,7)</f>
        <v>176</v>
      </c>
      <c r="D11" s="26">
        <f>SUMIFS('Παρουσιολόγιο'!$H$5:$H$370,'Παρουσιολόγιο'!$M$5:$M$370,7)</f>
        <v>0</v>
      </c>
      <c r="E11" s="26">
        <f>SUMIFS('Παρουσιολόγιο'!$J$5:$J$370,'Παρουσιολόγιο'!$M$5:$M$370,7)</f>
        <v>0</v>
      </c>
      <c r="F11" s="27">
        <f>SUMIFS('Παρουσιολόγιο'!$K$5:$K$370,'Παρουσιολόγιο'!$M$5:$M$370,7)</f>
        <v>0</v>
      </c>
      <c r="G11" s="26">
        <f>COUNTIFS('Παρουσιολόγιο'!$M$5:$M$370,7,'Παρουσιολόγιο'!$G$5:$G$370,"Άδεια")+COUNTIFS('Παρουσιολόγιο'!$M$5:$M$370,7,'Παρουσιολόγιο'!$G$5:$G$370,"Μισή μέρα άδεια")/2</f>
        <v>0</v>
      </c>
      <c r="H11" s="28">
        <f>COUNTIFS('Παρουσιολόγιο'!$M$5:$M$370,7,'Παρουσιολόγιο'!$G$5:$G$370,"Αναρρωτική")</f>
        <v>0</v>
      </c>
    </row>
    <row r="12" spans="1:8" x14ac:dyDescent="0.25">
      <c r="A12" s="12" t="s">
        <v>61</v>
      </c>
      <c r="B12" s="24">
        <f>COUNTIFS('Παρουσιολόγιο'!$M$5:$M$370,8,'Παρουσιολόγιο'!$C$5:$C$370,"Εργάσιμη")</f>
        <v>22</v>
      </c>
      <c r="C12" s="25">
        <f>SUMIFS('Παρουσιολόγιο'!$I$5:$I$370,'Παρουσιολόγιο'!$M$5:$M$370,8)</f>
        <v>176</v>
      </c>
      <c r="D12" s="26">
        <f>SUMIFS('Παρουσιολόγιο'!$H$5:$H$370,'Παρουσιολόγιο'!$M$5:$M$370,8)</f>
        <v>0</v>
      </c>
      <c r="E12" s="26">
        <f>SUMIFS('Παρουσιολόγιο'!$J$5:$J$370,'Παρουσιολόγιο'!$M$5:$M$370,8)</f>
        <v>0</v>
      </c>
      <c r="F12" s="27">
        <f>SUMIFS('Παρουσιολόγιο'!$K$5:$K$370,'Παρουσιολόγιο'!$M$5:$M$370,8)</f>
        <v>0</v>
      </c>
      <c r="G12" s="26">
        <f>COUNTIFS('Παρουσιολόγιο'!$M$5:$M$370,8,'Παρουσιολόγιο'!$G$5:$G$370,"Άδεια")+COUNTIFS('Παρουσιολόγιο'!$M$5:$M$370,8,'Παρουσιολόγιο'!$G$5:$G$370,"Μισή μέρα άδεια")/2</f>
        <v>0</v>
      </c>
      <c r="H12" s="28">
        <f>COUNTIFS('Παρουσιολόγιο'!$M$5:$M$370,8,'Παρουσιολόγιο'!$G$5:$G$370,"Αναρρωτική")</f>
        <v>0</v>
      </c>
    </row>
    <row r="13" spans="1:8" x14ac:dyDescent="0.25">
      <c r="A13" s="12" t="s">
        <v>62</v>
      </c>
      <c r="B13" s="24">
        <f>COUNTIFS('Παρουσιολόγιο'!$M$5:$M$370,9,'Παρουσιολόγιο'!$C$5:$C$370,"Εργάσιμη")</f>
        <v>22</v>
      </c>
      <c r="C13" s="25">
        <f>SUMIFS('Παρουσιολόγιο'!$I$5:$I$370,'Παρουσιολόγιο'!$M$5:$M$370,9)</f>
        <v>176</v>
      </c>
      <c r="D13" s="26">
        <f>SUMIFS('Παρουσιολόγιο'!$H$5:$H$370,'Παρουσιολόγιο'!$M$5:$M$370,9)</f>
        <v>0</v>
      </c>
      <c r="E13" s="26">
        <f>SUMIFS('Παρουσιολόγιο'!$J$5:$J$370,'Παρουσιολόγιο'!$M$5:$M$370,9)</f>
        <v>0</v>
      </c>
      <c r="F13" s="27">
        <f>SUMIFS('Παρουσιολόγιο'!$K$5:$K$370,'Παρουσιολόγιο'!$M$5:$M$370,9)</f>
        <v>0</v>
      </c>
      <c r="G13" s="26">
        <f>COUNTIFS('Παρουσιολόγιο'!$M$5:$M$370,9,'Παρουσιολόγιο'!$G$5:$G$370,"Άδεια")+COUNTIFS('Παρουσιολόγιο'!$M$5:$M$370,9,'Παρουσιολόγιο'!$G$5:$G$370,"Μισή μέρα άδεια")/2</f>
        <v>0</v>
      </c>
      <c r="H13" s="28">
        <f>COUNTIFS('Παρουσιολόγιο'!$M$5:$M$370,9,'Παρουσιολόγιο'!$G$5:$G$370,"Αναρρωτική")</f>
        <v>0</v>
      </c>
    </row>
    <row r="14" spans="1:8" x14ac:dyDescent="0.25">
      <c r="A14" s="12" t="s">
        <v>63</v>
      </c>
      <c r="B14" s="24">
        <f>COUNTIFS('Παρουσιολόγιο'!$M$5:$M$370,10,'Παρουσιολόγιο'!$C$5:$C$370,"Εργάσιμη")</f>
        <v>20</v>
      </c>
      <c r="C14" s="25">
        <f>SUMIFS('Παρουσιολόγιο'!$I$5:$I$370,'Παρουσιολόγιο'!$M$5:$M$370,10)</f>
        <v>160</v>
      </c>
      <c r="D14" s="26">
        <f>SUMIFS('Παρουσιολόγιο'!$H$5:$H$370,'Παρουσιολόγιο'!$M$5:$M$370,10)</f>
        <v>0</v>
      </c>
      <c r="E14" s="26">
        <f>SUMIFS('Παρουσιολόγιο'!$J$5:$J$370,'Παρουσιολόγιο'!$M$5:$M$370,10)</f>
        <v>0</v>
      </c>
      <c r="F14" s="27">
        <f>SUMIFS('Παρουσιολόγιο'!$K$5:$K$370,'Παρουσιολόγιο'!$M$5:$M$370,10)</f>
        <v>0</v>
      </c>
      <c r="G14" s="26">
        <f>COUNTIFS('Παρουσιολόγιο'!$M$5:$M$370,10,'Παρουσιολόγιο'!$G$5:$G$370,"Άδεια")+COUNTIFS('Παρουσιολόγιο'!$M$5:$M$370,10,'Παρουσιολόγιο'!$G$5:$G$370,"Μισή μέρα άδεια")/2</f>
        <v>0</v>
      </c>
      <c r="H14" s="28">
        <f>COUNTIFS('Παρουσιολόγιο'!$M$5:$M$370,10,'Παρουσιολόγιο'!$G$5:$G$370,"Αναρρωτική")</f>
        <v>0</v>
      </c>
    </row>
    <row r="15" spans="1:8" x14ac:dyDescent="0.25">
      <c r="A15" s="12" t="s">
        <v>64</v>
      </c>
      <c r="B15" s="24">
        <f>COUNTIFS('Παρουσιολόγιο'!$M$5:$M$370,11,'Παρουσιολόγιο'!$C$5:$C$370,"Εργάσιμη")</f>
        <v>22</v>
      </c>
      <c r="C15" s="25">
        <f>SUMIFS('Παρουσιολόγιο'!$I$5:$I$370,'Παρουσιολόγιο'!$M$5:$M$370,11)</f>
        <v>176</v>
      </c>
      <c r="D15" s="26">
        <f>SUMIFS('Παρουσιολόγιο'!$H$5:$H$370,'Παρουσιολόγιο'!$M$5:$M$370,11)</f>
        <v>0</v>
      </c>
      <c r="E15" s="26">
        <f>SUMIFS('Παρουσιολόγιο'!$J$5:$J$370,'Παρουσιολόγιο'!$M$5:$M$370,11)</f>
        <v>0</v>
      </c>
      <c r="F15" s="27">
        <f>SUMIFS('Παρουσιολόγιο'!$K$5:$K$370,'Παρουσιολόγιο'!$M$5:$M$370,11)</f>
        <v>0</v>
      </c>
      <c r="G15" s="26">
        <f>COUNTIFS('Παρουσιολόγιο'!$M$5:$M$370,11,'Παρουσιολόγιο'!$G$5:$G$370,"Άδεια")+COUNTIFS('Παρουσιολόγιο'!$M$5:$M$370,11,'Παρουσιολόγιο'!$G$5:$G$370,"Μισή μέρα άδεια")/2</f>
        <v>0</v>
      </c>
      <c r="H15" s="28">
        <f>COUNTIFS('Παρουσιολόγιο'!$M$5:$M$370,11,'Παρουσιολόγιο'!$G$5:$G$370,"Αναρρωτική")</f>
        <v>0</v>
      </c>
    </row>
    <row r="16" spans="1:8" x14ac:dyDescent="0.25">
      <c r="A16" s="12" t="s">
        <v>65</v>
      </c>
      <c r="B16" s="24">
        <f>COUNTIFS('Παρουσιολόγιο'!$M$5:$M$370,12,'Παρουσιολόγιο'!$C$5:$C$370,"Εργάσιμη")</f>
        <v>23</v>
      </c>
      <c r="C16" s="25">
        <f>SUMIFS('Παρουσιολόγιο'!$I$5:$I$370,'Παρουσιολόγιο'!$M$5:$M$370,12)</f>
        <v>184</v>
      </c>
      <c r="D16" s="26">
        <f>SUMIFS('Παρουσιολόγιο'!$H$5:$H$370,'Παρουσιολόγιο'!$M$5:$M$370,12)</f>
        <v>0</v>
      </c>
      <c r="E16" s="26">
        <f>SUMIFS('Παρουσιολόγιο'!$J$5:$J$370,'Παρουσιολόγιο'!$M$5:$M$370,12)</f>
        <v>0</v>
      </c>
      <c r="F16" s="27">
        <f>SUMIFS('Παρουσιολόγιο'!$K$5:$K$370,'Παρουσιολόγιο'!$M$5:$M$370,12)</f>
        <v>0</v>
      </c>
      <c r="G16" s="26">
        <f>COUNTIFS('Παρουσιολόγιο'!$M$5:$M$370,12,'Παρουσιολόγιο'!$G$5:$G$370,"Άδεια")+COUNTIFS('Παρουσιολόγιο'!$M$5:$M$370,12,'Παρουσιολόγιο'!$G$5:$G$370,"Μισή μέρα άδεια")/2</f>
        <v>0</v>
      </c>
      <c r="H16" s="28">
        <f>COUNTIFS('Παρουσιολόγιο'!$M$5:$M$370,12,'Παρουσιολόγιο'!$G$5:$G$370,"Αναρρωτική")</f>
        <v>0</v>
      </c>
    </row>
    <row r="17" spans="1:8" x14ac:dyDescent="0.25">
      <c r="A17" s="29" t="s">
        <v>66</v>
      </c>
      <c r="B17" s="30">
        <f>SUM(B5:B16)</f>
        <v>254</v>
      </c>
      <c r="C17" s="31">
        <f>SUM(C5:C16)</f>
        <v>2032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67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'Ρυθμίσεις'!B7</f>
        <v>20</v>
      </c>
    </row>
    <row r="21" spans="1:4" x14ac:dyDescent="0.25">
      <c r="A21" s="37" t="s">
        <v>21</v>
      </c>
      <c r="B21" s="37"/>
      <c r="C21" s="37"/>
      <c r="D21" s="25">
        <f>'Ρυθμίσεις'!B8</f>
        <v>0</v>
      </c>
    </row>
    <row r="22" spans="1:4" x14ac:dyDescent="0.25">
      <c r="A22" s="37" t="s">
        <v>68</v>
      </c>
      <c r="B22" s="37"/>
      <c r="C22" s="37"/>
      <c r="D22" s="25">
        <f>G17</f>
        <v>0</v>
      </c>
    </row>
    <row r="23" ht="26" customHeight="1" spans="1:4" x14ac:dyDescent="0.25">
      <c r="A23" s="12" t="s">
        <v>67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Οδηγίες</vt:lpstr>
      <vt:lpstr>Ρυθμίσεις</vt:lpstr>
      <vt:lpstr>Αργίες</vt:lpstr>
      <vt:lpstr>Παρουσιολόγιο</vt:lpstr>
      <vt:lpstr>Σύνοψη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